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3кв.2025\"/>
    </mc:Choice>
  </mc:AlternateContent>
  <bookViews>
    <workbookView xWindow="0" yWindow="0" windowWidth="24000" windowHeight="14385" tabRatio="879"/>
  </bookViews>
  <sheets>
    <sheet name="т1" sheetId="104" r:id="rId1"/>
    <sheet name="т2" sheetId="97" state="hidden" r:id="rId2"/>
    <sheet name="т3" sheetId="98" state="hidden" r:id="rId3"/>
    <sheet name="т4" sheetId="101" state="hidden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т2!$A$6:$K$82</definedName>
    <definedName name="_xlnm._FilterDatabase" localSheetId="2" hidden="1">т3!$A$5:$K$73</definedName>
    <definedName name="_xlnm._FilterDatabase" localSheetId="3" hidden="1">т4!$A$6:$K$60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т2!$A$1:$K$82</definedName>
    <definedName name="_xlnm.Print_Area" localSheetId="2">т3!$A$1:$K$73</definedName>
    <definedName name="_xlnm.Print_Area" localSheetId="3">т4!$A$1:$K$60</definedName>
    <definedName name="_xlnm.Print_Area" localSheetId="6">'т5 '!$A$1:$F$31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L11" i="104" l="1"/>
  <c r="E15" i="104" l="1"/>
  <c r="E14" i="104"/>
  <c r="O16" i="104"/>
  <c r="P15" i="104"/>
  <c r="P16" i="104"/>
  <c r="P14" i="104"/>
  <c r="E18" i="102" l="1"/>
  <c r="G18" i="102" l="1"/>
  <c r="N15" i="104" l="1"/>
  <c r="N14" i="104"/>
  <c r="M14" i="104"/>
  <c r="N16" i="104"/>
  <c r="M16" i="104"/>
  <c r="L16" i="104" l="1"/>
  <c r="E22" i="102" l="1"/>
  <c r="E21" i="102"/>
  <c r="E20" i="102" l="1"/>
  <c r="E19" i="102"/>
  <c r="K54" i="101" l="1"/>
  <c r="K55" i="101"/>
  <c r="K56" i="101"/>
  <c r="K57" i="101"/>
  <c r="K58" i="101"/>
  <c r="K59" i="101"/>
  <c r="K53" i="101"/>
  <c r="K47" i="101"/>
  <c r="K48" i="101"/>
  <c r="K49" i="101"/>
  <c r="K50" i="101"/>
  <c r="K51" i="101"/>
  <c r="K46" i="101"/>
  <c r="K44" i="101"/>
  <c r="K42" i="101"/>
  <c r="K41" i="101"/>
  <c r="K28" i="101"/>
  <c r="K29" i="101"/>
  <c r="K30" i="101"/>
  <c r="K31" i="101"/>
  <c r="K32" i="101"/>
  <c r="K33" i="101"/>
  <c r="K34" i="101"/>
  <c r="K35" i="101"/>
  <c r="K36" i="101"/>
  <c r="K38" i="101"/>
  <c r="K39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0" i="98"/>
  <c r="K71" i="98"/>
  <c r="K72" i="98"/>
  <c r="K69" i="98"/>
  <c r="K62" i="98"/>
  <c r="K63" i="98"/>
  <c r="K64" i="98"/>
  <c r="K65" i="98"/>
  <c r="K66" i="98"/>
  <c r="K67" i="98"/>
  <c r="K61" i="98"/>
  <c r="K38" i="98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33" i="98"/>
  <c r="K34" i="98"/>
  <c r="K35" i="98"/>
  <c r="K32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" i="98"/>
  <c r="K73" i="98" s="1"/>
  <c r="K81" i="97"/>
  <c r="K67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66" i="97"/>
  <c r="K59" i="97"/>
  <c r="K60" i="97"/>
  <c r="K61" i="97"/>
  <c r="K62" i="97"/>
  <c r="K63" i="97"/>
  <c r="K64" i="97"/>
  <c r="K58" i="97"/>
  <c r="K55" i="97"/>
  <c r="K56" i="97"/>
  <c r="K54" i="97"/>
  <c r="K47" i="97"/>
  <c r="K48" i="97"/>
  <c r="K49" i="97"/>
  <c r="K50" i="97"/>
  <c r="K51" i="97"/>
  <c r="K52" i="97"/>
  <c r="K46" i="97"/>
  <c r="K44" i="97"/>
  <c r="K37" i="97"/>
  <c r="K38" i="97"/>
  <c r="K39" i="97"/>
  <c r="K40" i="97"/>
  <c r="K41" i="97"/>
  <c r="K42" i="97"/>
  <c r="K36" i="97"/>
  <c r="K29" i="97"/>
  <c r="K30" i="97"/>
  <c r="K31" i="97"/>
  <c r="K32" i="97"/>
  <c r="K33" i="97"/>
  <c r="K34" i="97"/>
  <c r="K28" i="97"/>
  <c r="K21" i="97"/>
  <c r="K22" i="97"/>
  <c r="K23" i="97"/>
  <c r="K24" i="97"/>
  <c r="K25" i="97"/>
  <c r="K26" i="97"/>
  <c r="K20" i="97"/>
  <c r="K8" i="97"/>
  <c r="K9" i="97"/>
  <c r="K10" i="97"/>
  <c r="K11" i="97"/>
  <c r="K12" i="97"/>
  <c r="K13" i="97"/>
  <c r="K14" i="97"/>
  <c r="K15" i="97"/>
  <c r="K16" i="97"/>
  <c r="K17" i="97"/>
  <c r="K18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30" i="104" l="1"/>
  <c r="K82" i="97"/>
  <c r="K60" i="101"/>
  <c r="I44" i="101"/>
  <c r="B2" i="102" l="1"/>
  <c r="E17" i="102" l="1"/>
  <c r="E7" i="102" l="1"/>
  <c r="E11" i="102" l="1"/>
  <c r="E9" i="102"/>
  <c r="E10" i="102"/>
  <c r="E8" i="102"/>
  <c r="E5" i="100"/>
  <c r="E12" i="102" l="1"/>
  <c r="E6" i="100"/>
  <c r="E7" i="100"/>
  <c r="I7" i="100"/>
  <c r="E8" i="100"/>
  <c r="I8" i="100" s="1"/>
  <c r="E13" i="102" l="1"/>
  <c r="E10" i="100"/>
  <c r="E14" i="102" l="1"/>
  <c r="E16" i="102" l="1"/>
  <c r="E27" i="102" s="1"/>
  <c r="I18" i="102"/>
  <c r="E26" i="102" l="1"/>
</calcChain>
</file>

<file path=xl/comments1.xml><?xml version="1.0" encoding="utf-8"?>
<comments xmlns="http://schemas.openxmlformats.org/spreadsheetml/2006/main">
  <authors>
    <author>Кулагина Татьяна</author>
  </authors>
  <commentList>
    <comment ref="L14" authorId="0" shapeId="0">
      <text>
        <r>
          <rPr>
            <b/>
            <sz val="9"/>
            <color indexed="81"/>
            <rFont val="Tahoma"/>
            <family val="2"/>
            <charset val="204"/>
          </rPr>
          <t>189.26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5" authorId="0" shapeId="0">
      <text>
        <r>
          <rPr>
            <b/>
            <sz val="9"/>
            <color indexed="81"/>
            <rFont val="Tahoma"/>
            <family val="2"/>
            <charset val="204"/>
          </rPr>
          <t>489.26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289.24
614.01</t>
        </r>
      </text>
    </comment>
  </commentList>
</comments>
</file>

<file path=xl/sharedStrings.xml><?xml version="1.0" encoding="utf-8"?>
<sst xmlns="http://schemas.openxmlformats.org/spreadsheetml/2006/main" count="1559" uniqueCount="457">
  <si>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</si>
  <si>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</si>
  <si>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</si>
  <si>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</si>
  <si>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</si>
  <si>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</si>
  <si>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</si>
  <si>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</si>
  <si>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</si>
  <si>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</si>
  <si>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</si>
  <si>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</si>
  <si>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</si>
  <si>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</si>
  <si>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</si>
  <si>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</si>
  <si>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</si>
  <si>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</si>
  <si>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</si>
  <si>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</si>
  <si>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</si>
  <si>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</si>
  <si>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</si>
  <si>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</si>
  <si>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</si>
  <si>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</si>
  <si>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</si>
  <si>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</si>
  <si>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</si>
  <si>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</si>
  <si>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</si>
  <si>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</si>
  <si>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</si>
  <si>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</si>
  <si>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</si>
  <si>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</si>
  <si>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</si>
  <si>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</si>
  <si>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</si>
  <si>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</si>
  <si>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</si>
  <si>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</si>
  <si>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</si>
  <si>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</si>
  <si>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</si>
  <si>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</si>
  <si>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</si>
  <si>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</si>
  <si>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</si>
  <si>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</si>
  <si>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</si>
  <si>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</si>
  <si>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</si>
  <si>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</si>
  <si>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</si>
  <si>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</si>
  <si>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</si>
  <si>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</si>
  <si>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</si>
  <si>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</si>
  <si>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</si>
  <si>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</si>
  <si>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</si>
  <si>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</si>
  <si>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</si>
  <si>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</si>
  <si>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</si>
  <si>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</si>
  <si>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</si>
  <si>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</si>
  <si>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</si>
  <si>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</si>
  <si>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</si>
  <si>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</si>
  <si>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</si>
  <si>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</si>
  <si>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</si>
  <si>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</si>
  <si>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</si>
  <si>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</si>
  <si>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</si>
  <si>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</si>
  <si>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</si>
  <si>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</si>
  <si>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</si>
  <si>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</si>
  <si>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</si>
  <si>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</si>
  <si>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</si>
  <si>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</si>
  <si>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</si>
  <si>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</si>
  <si>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</si>
  <si>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</si>
  <si>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</si>
  <si>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</si>
  <si>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</si>
  <si>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</si>
  <si>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</si>
  <si>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</si>
  <si>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</si>
  <si>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</si>
  <si>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</si>
  <si>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</si>
  <si>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</si>
  <si>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</si>
  <si>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</si>
  <si>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</si>
  <si>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</si>
  <si>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</si>
  <si>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</si>
  <si>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</si>
  <si>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</si>
  <si>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</si>
  <si>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</si>
  <si>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</si>
  <si>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</si>
  <si>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</si>
  <si>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</si>
  <si>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</si>
  <si>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</si>
  <si>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</si>
  <si>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</si>
  <si>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</si>
  <si>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</si>
  <si>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</si>
  <si>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</si>
  <si>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</si>
  <si>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</si>
  <si>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</si>
  <si>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</si>
  <si>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</si>
  <si>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</si>
  <si>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</si>
  <si>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</si>
  <si>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</si>
  <si>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</si>
  <si>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</si>
  <si>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</si>
  <si>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</si>
  <si>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</si>
  <si>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</si>
  <si>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</si>
  <si>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</si>
  <si>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</si>
  <si>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</si>
  <si>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</si>
  <si>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</si>
  <si>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</si>
  <si>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</si>
  <si>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</si>
  <si>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</si>
  <si>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</si>
  <si>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</si>
  <si>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</si>
  <si>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</si>
  <si>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</si>
  <si>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</si>
  <si>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</si>
  <si>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</si>
  <si>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</si>
  <si>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</si>
  <si>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</si>
  <si>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</si>
  <si>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</si>
  <si>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</si>
  <si>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</si>
  <si>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</si>
  <si>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</si>
  <si>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</si>
  <si>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</si>
  <si>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</si>
  <si>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</si>
  <si>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</si>
  <si>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</si>
  <si>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</si>
  <si>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</si>
  <si>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</si>
  <si>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</si>
  <si>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</si>
  <si>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</si>
  <si>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</si>
  <si>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</si>
  <si>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</si>
  <si>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</si>
  <si>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</si>
  <si>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</si>
  <si>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</si>
  <si>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</si>
  <si>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</si>
  <si>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</si>
  <si>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</si>
  <si>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</si>
  <si>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</si>
  <si>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</si>
  <si>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</si>
  <si>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</si>
  <si>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</si>
  <si>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</si>
  <si>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</si>
  <si>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</si>
  <si>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</si>
  <si>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</si>
  <si>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</si>
  <si>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</si>
  <si>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</si>
  <si>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</si>
  <si>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</si>
  <si>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</si>
  <si>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</si>
  <si>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</si>
  <si>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</si>
  <si>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</si>
  <si>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</si>
  <si>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</si>
  <si>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</si>
  <si>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</si>
  <si>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</si>
  <si>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</si>
  <si>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</si>
  <si>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</si>
  <si>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</si>
  <si>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</si>
  <si>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</si>
  <si>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</si>
  <si>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</si>
  <si>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</si>
  <si>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</si>
  <si>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</si>
  <si>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</si>
  <si>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</si>
  <si>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</si>
  <si>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</si>
  <si>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</si>
  <si>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</si>
  <si>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</si>
  <si>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</si>
  <si>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</si>
  <si>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</si>
  <si>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</si>
  <si>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</si>
  <si>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</si>
  <si>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</si>
  <si>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</si>
  <si>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</si>
  <si>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</si>
  <si>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</si>
  <si>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</si>
  <si>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</si>
  <si>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</si>
  <si>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</si>
  <si>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</si>
  <si>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</si>
  <si>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</si>
  <si>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</si>
  <si>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</si>
  <si>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</si>
  <si>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</si>
  <si>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</si>
  <si>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</si>
  <si>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</si>
  <si>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</si>
  <si>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</si>
  <si>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</si>
  <si>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</si>
  <si>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</si>
  <si>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</si>
  <si>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</si>
  <si>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</si>
  <si>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</si>
  <si>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</si>
  <si>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</si>
  <si>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</si>
  <si>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</si>
  <si>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</si>
  <si>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</si>
  <si>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</si>
  <si>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</si>
  <si>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</si>
  <si>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</si>
  <si>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</si>
  <si>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</si>
  <si>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</si>
  <si>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</si>
  <si>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</si>
  <si>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</si>
  <si>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</si>
  <si>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</si>
  <si>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</si>
  <si>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</si>
  <si>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</si>
  <si>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</si>
  <si>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</si>
  <si>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</si>
  <si>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</si>
  <si>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</si>
  <si>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</si>
  <si>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</si>
  <si>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</si>
  <si>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</si>
  <si>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</si>
  <si>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</si>
  <si>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</si>
  <si>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</si>
  <si>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</si>
  <si>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</si>
  <si>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</si>
  <si>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</si>
  <si>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</si>
  <si>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</si>
  <si>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</si>
  <si>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</si>
  <si>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</si>
  <si>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</si>
  <si>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</si>
  <si>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</si>
  <si>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</si>
  <si>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</si>
  <si>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</si>
  <si>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</si>
  <si>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</si>
  <si>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</si>
  <si>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</si>
  <si>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</si>
  <si>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</si>
  <si>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</si>
  <si>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</si>
  <si>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</si>
  <si>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</si>
  <si>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</si>
  <si>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</si>
  <si>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</si>
  <si>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</si>
  <si>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</si>
  <si>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</si>
  <si>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</si>
  <si>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</si>
  <si>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</si>
  <si>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</si>
  <si>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</si>
  <si>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</si>
  <si>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</si>
  <si>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</si>
  <si>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</si>
  <si>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</si>
  <si>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</si>
  <si>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</si>
  <si>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</si>
  <si>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</si>
  <si>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</si>
  <si>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</si>
  <si>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</si>
  <si>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</si>
  <si>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</si>
  <si>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</si>
  <si>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</si>
  <si>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</si>
  <si>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</si>
  <si>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</si>
  <si>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</si>
  <si>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</si>
  <si>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</si>
  <si>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</si>
  <si>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</si>
  <si>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</si>
  <si>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</si>
  <si>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</si>
  <si>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</si>
  <si>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</si>
  <si>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</si>
  <si>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</si>
  <si>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</si>
  <si>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</si>
  <si>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</si>
  <si>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</si>
  <si>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</si>
  <si>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</si>
  <si>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</si>
  <si>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</si>
  <si>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</si>
  <si>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</si>
  <si>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</si>
  <si>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</si>
  <si>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</si>
  <si>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</si>
  <si>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</si>
  <si>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</si>
  <si>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</si>
  <si>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</si>
  <si>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</si>
  <si>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</si>
  <si>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</si>
  <si>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</si>
  <si>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</si>
  <si>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</si>
  <si>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</si>
  <si>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</si>
  <si>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</si>
  <si>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</si>
  <si>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</si>
  <si>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</si>
  <si>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</si>
  <si>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</si>
  <si>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</si>
  <si>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</si>
  <si>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</si>
  <si>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</si>
  <si>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</si>
  <si>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</si>
  <si>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</si>
  <si>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</si>
  <si>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</si>
  <si>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</si>
  <si>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</si>
  <si>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</si>
  <si>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</si>
  <si>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</si>
  <si>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(Кф=Кпд+Крд+Кии=0,35+0,5+0)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</si>
  <si>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</si>
  <si>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</si>
  <si>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</si>
  <si>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</si>
  <si>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</si>
  <si>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</si>
  <si>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</si>
  <si>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</si>
  <si>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</si>
  <si>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Обеспечение средствами учета электроэнергии</t>
  </si>
  <si>
    <t>О_003000008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</si>
  <si>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</si>
  <si>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</si>
  <si>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</si>
  <si>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</si>
  <si>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</si>
  <si>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</si>
  <si>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</si>
  <si>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</si>
  <si>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</si>
  <si>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</si>
  <si>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</si>
  <si>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</si>
  <si>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</si>
  <si>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</si>
  <si>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</si>
  <si>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</si>
  <si>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</si>
  <si>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План/факт
 (затраты ПИР)</t>
  </si>
  <si>
    <t>План/факт
 (затраты СМР)</t>
  </si>
  <si>
    <t>Год раскрытия информации: 2025</t>
  </si>
  <si>
    <t>1кв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</si>
  <si>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</si>
  <si>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&lt;</t>
  </si>
  <si>
    <t>2кв</t>
  </si>
  <si>
    <t>1полугодие</t>
  </si>
  <si>
    <t>Непревышение по УНЦ</t>
  </si>
  <si>
    <t>9мес</t>
  </si>
  <si>
    <t>3кв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</si>
</sst>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6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31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169" fontId="47" fillId="0" borderId="0" xfId="37" applyNumberFormat="1" applyFont="1" applyFill="1" applyBorder="1" applyAlignment="1">
      <alignment wrapText="1"/>
    </xf>
    <xf numFmtId="0" fontId="47" fillId="0" borderId="0" xfId="37" applyFont="1" applyFill="1" applyBorder="1" applyAlignment="1">
      <alignment horizontal="center" wrapText="1"/>
    </xf>
    <xf numFmtId="169" fontId="47" fillId="0" borderId="0" xfId="37" applyNumberFormat="1" applyFont="1" applyFill="1"/>
    <xf numFmtId="0" fontId="50" fillId="0" borderId="0" xfId="37" applyFont="1" applyFill="1"/>
    <xf numFmtId="0" fontId="50" fillId="0" borderId="0" xfId="0" applyFont="1" applyFill="1"/>
    <xf numFmtId="168" fontId="50" fillId="0" borderId="0" xfId="37" applyNumberFormat="1" applyFont="1"/>
    <xf numFmtId="169" fontId="29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49" fontId="6" fillId="0" borderId="0" xfId="0" applyNumberFormat="1" applyFont="1" applyFill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 refreshError="1"/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L1" sqref="L1:P1048576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7" customWidth="1"/>
    <col min="9" max="9" width="16.75" style="136" customWidth="1"/>
    <col min="10" max="10" width="16.75" style="117" customWidth="1"/>
    <col min="11" max="11" width="15.125" style="6" customWidth="1"/>
    <col min="12" max="16" width="6.25" style="6" hidden="1" customWidth="1"/>
    <col min="17" max="16384" width="9" style="6"/>
  </cols>
  <sheetData>
    <row r="1" spans="1:16" ht="55.5" customHeight="1" x14ac:dyDescent="0.3">
      <c r="A1" s="172" t="s">
        <v>429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</row>
    <row r="2" spans="1:16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6" x14ac:dyDescent="0.25">
      <c r="A3" s="173" t="s">
        <v>331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</row>
    <row r="4" spans="1:16" x14ac:dyDescent="0.25">
      <c r="A4" s="174" t="s">
        <v>330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</row>
    <row r="5" spans="1:16" x14ac:dyDescent="0.25">
      <c r="A5" s="173" t="s">
        <v>448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</row>
    <row r="6" spans="1:16" ht="53.25" customHeight="1" x14ac:dyDescent="0.25">
      <c r="A6" s="165" t="s">
        <v>80</v>
      </c>
      <c r="B6" s="166"/>
      <c r="C6" s="167"/>
      <c r="D6" s="168" t="s">
        <v>427</v>
      </c>
      <c r="E6" s="169"/>
      <c r="F6" s="169"/>
      <c r="G6" s="169"/>
      <c r="H6" s="169"/>
      <c r="I6" s="169"/>
      <c r="J6" s="169"/>
      <c r="K6" s="169"/>
    </row>
    <row r="7" spans="1:16" x14ac:dyDescent="0.25">
      <c r="A7" s="165" t="s">
        <v>328</v>
      </c>
      <c r="B7" s="166"/>
      <c r="C7" s="167"/>
      <c r="D7" s="170" t="s">
        <v>428</v>
      </c>
      <c r="E7" s="171"/>
      <c r="F7" s="171"/>
      <c r="G7" s="171"/>
      <c r="H7" s="171"/>
      <c r="I7" s="171"/>
      <c r="J7" s="171"/>
      <c r="K7" s="171"/>
    </row>
    <row r="8" spans="1:16" ht="15.75" customHeight="1" x14ac:dyDescent="0.25">
      <c r="A8" s="181" t="s">
        <v>329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</row>
    <row r="9" spans="1:16" ht="15.75" customHeight="1" x14ac:dyDescent="0.25">
      <c r="A9" s="182" t="s">
        <v>0</v>
      </c>
      <c r="B9" s="185" t="s">
        <v>2</v>
      </c>
      <c r="C9" s="188" t="s">
        <v>18</v>
      </c>
      <c r="D9" s="188"/>
      <c r="E9" s="188"/>
      <c r="F9" s="188"/>
      <c r="G9" s="188"/>
      <c r="H9" s="188"/>
      <c r="I9" s="188"/>
      <c r="J9" s="188"/>
      <c r="K9" s="188"/>
    </row>
    <row r="10" spans="1:16" ht="33.75" customHeight="1" x14ac:dyDescent="0.25">
      <c r="A10" s="183"/>
      <c r="B10" s="186"/>
      <c r="C10" s="189" t="s">
        <v>8</v>
      </c>
      <c r="D10" s="189"/>
      <c r="E10" s="189"/>
      <c r="F10" s="189"/>
      <c r="G10" s="189" t="s">
        <v>53</v>
      </c>
      <c r="H10" s="189"/>
      <c r="I10" s="189"/>
      <c r="J10" s="189"/>
      <c r="K10" s="189"/>
    </row>
    <row r="11" spans="1:16" s="8" customFormat="1" ht="63" x14ac:dyDescent="0.25">
      <c r="A11" s="184"/>
      <c r="B11" s="187"/>
      <c r="C11" s="119" t="s">
        <v>14</v>
      </c>
      <c r="D11" s="119" t="s">
        <v>6</v>
      </c>
      <c r="E11" s="119" t="s">
        <v>49</v>
      </c>
      <c r="F11" s="119" t="s">
        <v>7</v>
      </c>
      <c r="G11" s="119" t="s">
        <v>9</v>
      </c>
      <c r="H11" s="119" t="s">
        <v>20</v>
      </c>
      <c r="I11" s="139" t="s">
        <v>415</v>
      </c>
      <c r="J11" s="119" t="s">
        <v>133</v>
      </c>
      <c r="K11" s="11" t="s">
        <v>19</v>
      </c>
      <c r="L11" s="8">
        <f>SUM(E14:E15)</f>
        <v>453</v>
      </c>
    </row>
    <row r="12" spans="1:16" s="10" customFormat="1" x14ac:dyDescent="0.25">
      <c r="A12" s="118">
        <v>1</v>
      </c>
      <c r="B12" s="119">
        <v>2</v>
      </c>
      <c r="C12" s="121">
        <v>3</v>
      </c>
      <c r="D12" s="122">
        <v>4</v>
      </c>
      <c r="E12" s="121">
        <v>5</v>
      </c>
      <c r="F12" s="122">
        <v>6</v>
      </c>
      <c r="G12" s="121">
        <v>7</v>
      </c>
      <c r="H12" s="122">
        <v>8</v>
      </c>
      <c r="I12" s="138"/>
      <c r="J12" s="121">
        <v>9</v>
      </c>
      <c r="K12" s="122">
        <v>10</v>
      </c>
    </row>
    <row r="13" spans="1:16" s="16" customFormat="1" ht="56.25" customHeight="1" x14ac:dyDescent="0.25">
      <c r="A13" s="111">
        <v>1</v>
      </c>
      <c r="B13" s="13" t="s">
        <v>309</v>
      </c>
      <c r="C13" s="119" t="s">
        <v>52</v>
      </c>
      <c r="D13" s="119" t="s">
        <v>52</v>
      </c>
      <c r="E13" s="119" t="s">
        <v>52</v>
      </c>
      <c r="F13" s="119" t="s">
        <v>52</v>
      </c>
      <c r="G13" s="119" t="s">
        <v>52</v>
      </c>
      <c r="H13" s="144" t="s">
        <v>52</v>
      </c>
      <c r="I13" s="144" t="s">
        <v>52</v>
      </c>
      <c r="J13" s="119" t="s">
        <v>52</v>
      </c>
      <c r="K13" s="119" t="s">
        <v>52</v>
      </c>
      <c r="L13" s="156" t="s">
        <v>449</v>
      </c>
      <c r="M13" s="156" t="s">
        <v>452</v>
      </c>
      <c r="N13" s="10" t="s">
        <v>453</v>
      </c>
      <c r="O13" s="156" t="s">
        <v>456</v>
      </c>
      <c r="P13" s="156" t="s">
        <v>455</v>
      </c>
    </row>
    <row r="14" spans="1:16" s="16" customFormat="1" ht="94.5" x14ac:dyDescent="0.25">
      <c r="A14" s="111" t="s">
        <v>39</v>
      </c>
      <c r="B14" s="13" t="s">
        <v>310</v>
      </c>
      <c r="C14" s="119">
        <v>0.23</v>
      </c>
      <c r="D14" s="135" t="s">
        <v>351</v>
      </c>
      <c r="E14" s="119">
        <f>222+54+8</f>
        <v>284</v>
      </c>
      <c r="F14" s="119" t="s">
        <v>311</v>
      </c>
      <c r="G14" s="14" t="s">
        <v>312</v>
      </c>
      <c r="H14" s="146">
        <v>56.25</v>
      </c>
      <c r="I14" s="147">
        <v>1</v>
      </c>
      <c r="J14" s="3">
        <v>1.32</v>
      </c>
      <c r="K14" s="9">
        <f>E14*H14*I14*J14</f>
        <v>21087</v>
      </c>
      <c r="L14" s="156">
        <v>222</v>
      </c>
      <c r="M14" s="16">
        <f>55-1</f>
        <v>54</v>
      </c>
      <c r="N14" s="16">
        <f>L14+M14</f>
        <v>276</v>
      </c>
      <c r="O14" s="16">
        <v>8</v>
      </c>
      <c r="P14" s="16">
        <f>N14+O14</f>
        <v>284</v>
      </c>
    </row>
    <row r="15" spans="1:16" s="16" customFormat="1" ht="78.75" x14ac:dyDescent="0.25">
      <c r="A15" s="111" t="s">
        <v>40</v>
      </c>
      <c r="B15" s="13" t="s">
        <v>310</v>
      </c>
      <c r="C15" s="119">
        <v>0.4</v>
      </c>
      <c r="D15" s="135" t="s">
        <v>352</v>
      </c>
      <c r="E15" s="119">
        <f>19+12+138</f>
        <v>169</v>
      </c>
      <c r="F15" s="119" t="s">
        <v>311</v>
      </c>
      <c r="G15" s="14" t="s">
        <v>312</v>
      </c>
      <c r="H15" s="146">
        <v>62.16</v>
      </c>
      <c r="I15" s="147">
        <v>1</v>
      </c>
      <c r="J15" s="3">
        <v>1.32</v>
      </c>
      <c r="K15" s="9">
        <f t="shared" ref="K15:K29" si="0">E15*H15*I15*J15</f>
        <v>13866.6528</v>
      </c>
      <c r="L15" s="156">
        <v>19</v>
      </c>
      <c r="M15" s="16">
        <v>12</v>
      </c>
      <c r="N15" s="16">
        <f>L15+M15</f>
        <v>31</v>
      </c>
      <c r="O15" s="16">
        <v>138</v>
      </c>
      <c r="P15" s="16">
        <f t="shared" ref="P15:P16" si="1">N15+O15</f>
        <v>169</v>
      </c>
    </row>
    <row r="16" spans="1:16" s="16" customFormat="1" ht="78.75" x14ac:dyDescent="0.25">
      <c r="A16" s="111" t="s">
        <v>69</v>
      </c>
      <c r="B16" s="13" t="s">
        <v>310</v>
      </c>
      <c r="C16" s="119">
        <v>0.4</v>
      </c>
      <c r="D16" s="135" t="s">
        <v>353</v>
      </c>
      <c r="E16" s="119"/>
      <c r="F16" s="119" t="s">
        <v>311</v>
      </c>
      <c r="G16" s="14" t="s">
        <v>312</v>
      </c>
      <c r="H16" s="146">
        <v>97.99</v>
      </c>
      <c r="I16" s="147">
        <v>1</v>
      </c>
      <c r="J16" s="3">
        <v>1.32</v>
      </c>
      <c r="K16" s="9">
        <f t="shared" si="0"/>
        <v>0</v>
      </c>
      <c r="L16" s="156">
        <f>L14+L15</f>
        <v>241</v>
      </c>
      <c r="M16" s="156">
        <f>M14+M15</f>
        <v>66</v>
      </c>
      <c r="N16" s="16">
        <f>L16+M16</f>
        <v>307</v>
      </c>
      <c r="O16" s="156">
        <f>O14+O15</f>
        <v>146</v>
      </c>
      <c r="P16" s="16">
        <f t="shared" si="1"/>
        <v>453</v>
      </c>
    </row>
    <row r="17" spans="1:14" s="16" customFormat="1" ht="65.25" customHeight="1" x14ac:dyDescent="0.25">
      <c r="A17" s="111" t="s">
        <v>97</v>
      </c>
      <c r="B17" s="13" t="s">
        <v>310</v>
      </c>
      <c r="C17" s="111" t="s">
        <v>119</v>
      </c>
      <c r="D17" s="135" t="s">
        <v>354</v>
      </c>
      <c r="E17" s="119"/>
      <c r="F17" s="119" t="s">
        <v>311</v>
      </c>
      <c r="G17" s="14" t="s">
        <v>312</v>
      </c>
      <c r="H17" s="146">
        <v>172.63</v>
      </c>
      <c r="I17" s="147">
        <v>1</v>
      </c>
      <c r="J17" s="3">
        <v>1.32</v>
      </c>
      <c r="K17" s="9">
        <f t="shared" si="0"/>
        <v>0</v>
      </c>
      <c r="M17" s="16">
        <v>67</v>
      </c>
      <c r="N17" s="16">
        <v>30</v>
      </c>
    </row>
    <row r="18" spans="1:14" s="16" customFormat="1" ht="65.25" customHeight="1" x14ac:dyDescent="0.25">
      <c r="A18" s="111" t="s">
        <v>99</v>
      </c>
      <c r="B18" s="13" t="s">
        <v>310</v>
      </c>
      <c r="C18" s="139">
        <v>0.4</v>
      </c>
      <c r="D18" s="139" t="s">
        <v>356</v>
      </c>
      <c r="E18" s="139"/>
      <c r="F18" s="139" t="s">
        <v>311</v>
      </c>
      <c r="G18" s="14" t="s">
        <v>312</v>
      </c>
      <c r="H18" s="146">
        <v>45.31</v>
      </c>
      <c r="I18" s="147">
        <v>1</v>
      </c>
      <c r="J18" s="3">
        <v>1.32</v>
      </c>
      <c r="K18" s="9">
        <f t="shared" si="0"/>
        <v>0</v>
      </c>
    </row>
    <row r="19" spans="1:14" s="16" customFormat="1" ht="65.25" customHeight="1" x14ac:dyDescent="0.25">
      <c r="A19" s="111" t="s">
        <v>100</v>
      </c>
      <c r="B19" s="13" t="s">
        <v>310</v>
      </c>
      <c r="C19" s="139">
        <v>0.4</v>
      </c>
      <c r="D19" s="139" t="s">
        <v>357</v>
      </c>
      <c r="E19" s="139"/>
      <c r="F19" s="139" t="s">
        <v>311</v>
      </c>
      <c r="G19" s="14" t="s">
        <v>312</v>
      </c>
      <c r="H19" s="146">
        <v>48.65</v>
      </c>
      <c r="I19" s="147">
        <v>1</v>
      </c>
      <c r="J19" s="3">
        <v>1.32</v>
      </c>
      <c r="K19" s="9">
        <f t="shared" si="0"/>
        <v>0</v>
      </c>
    </row>
    <row r="20" spans="1:14" s="16" customFormat="1" ht="65.25" hidden="1" customHeight="1" x14ac:dyDescent="0.25">
      <c r="A20" s="111" t="s">
        <v>99</v>
      </c>
      <c r="B20" s="13" t="s">
        <v>355</v>
      </c>
      <c r="C20" s="119" t="s">
        <v>75</v>
      </c>
      <c r="D20" s="119" t="s">
        <v>313</v>
      </c>
      <c r="E20" s="119"/>
      <c r="F20" s="119" t="s">
        <v>10</v>
      </c>
      <c r="G20" s="14" t="s">
        <v>314</v>
      </c>
      <c r="H20" s="146">
        <v>325.60000000000002</v>
      </c>
      <c r="I20" s="147">
        <v>1</v>
      </c>
      <c r="J20" s="3">
        <v>1.1000000000000001</v>
      </c>
      <c r="K20" s="9">
        <f t="shared" si="0"/>
        <v>0</v>
      </c>
    </row>
    <row r="21" spans="1:14" s="16" customFormat="1" ht="65.25" hidden="1" customHeight="1" x14ac:dyDescent="0.25">
      <c r="A21" s="111" t="s">
        <v>167</v>
      </c>
      <c r="B21" s="13" t="s">
        <v>315</v>
      </c>
      <c r="C21" s="119" t="s">
        <v>52</v>
      </c>
      <c r="D21" s="119" t="s">
        <v>52</v>
      </c>
      <c r="E21" s="119" t="s">
        <v>52</v>
      </c>
      <c r="F21" s="119" t="s">
        <v>52</v>
      </c>
      <c r="G21" s="14" t="s">
        <v>52</v>
      </c>
      <c r="H21" s="146" t="s">
        <v>52</v>
      </c>
      <c r="I21" s="146" t="s">
        <v>52</v>
      </c>
      <c r="J21" s="3" t="s">
        <v>52</v>
      </c>
      <c r="K21" s="9" t="s">
        <v>52</v>
      </c>
    </row>
    <row r="22" spans="1:14" s="16" customFormat="1" ht="65.25" hidden="1" customHeight="1" x14ac:dyDescent="0.25">
      <c r="A22" s="111" t="s">
        <v>41</v>
      </c>
      <c r="B22" s="13" t="s">
        <v>316</v>
      </c>
      <c r="C22" s="119" t="s">
        <v>52</v>
      </c>
      <c r="D22" s="119" t="s">
        <v>317</v>
      </c>
      <c r="E22" s="119"/>
      <c r="F22" s="119" t="s">
        <v>319</v>
      </c>
      <c r="G22" s="14" t="s">
        <v>320</v>
      </c>
      <c r="H22" s="146">
        <v>2.48</v>
      </c>
      <c r="I22" s="147">
        <v>1</v>
      </c>
      <c r="J22" s="3">
        <v>1.32</v>
      </c>
      <c r="K22" s="9">
        <f t="shared" si="0"/>
        <v>0</v>
      </c>
    </row>
    <row r="23" spans="1:14" s="16" customFormat="1" ht="65.25" hidden="1" customHeight="1" x14ac:dyDescent="0.25">
      <c r="A23" s="111" t="s">
        <v>42</v>
      </c>
      <c r="B23" s="13" t="s">
        <v>316</v>
      </c>
      <c r="C23" s="119" t="s">
        <v>52</v>
      </c>
      <c r="D23" s="119" t="s">
        <v>318</v>
      </c>
      <c r="E23" s="119"/>
      <c r="F23" s="119" t="s">
        <v>337</v>
      </c>
      <c r="G23" s="14" t="s">
        <v>320</v>
      </c>
      <c r="H23" s="146">
        <v>10.45</v>
      </c>
      <c r="I23" s="147">
        <v>1</v>
      </c>
      <c r="J23" s="3">
        <v>1.32</v>
      </c>
      <c r="K23" s="9">
        <f t="shared" si="0"/>
        <v>0</v>
      </c>
    </row>
    <row r="24" spans="1:14" s="16" customFormat="1" ht="65.25" hidden="1" customHeight="1" x14ac:dyDescent="0.25">
      <c r="A24" s="111" t="s">
        <v>168</v>
      </c>
      <c r="B24" s="13" t="s">
        <v>316</v>
      </c>
      <c r="C24" s="139" t="s">
        <v>52</v>
      </c>
      <c r="D24" s="139" t="s">
        <v>392</v>
      </c>
      <c r="E24" s="139"/>
      <c r="F24" s="139" t="s">
        <v>393</v>
      </c>
      <c r="G24" s="14" t="s">
        <v>320</v>
      </c>
      <c r="H24" s="147">
        <v>1035.8399999999999</v>
      </c>
      <c r="I24" s="147">
        <v>1</v>
      </c>
      <c r="J24" s="3">
        <v>1.32</v>
      </c>
      <c r="K24" s="9">
        <f t="shared" si="0"/>
        <v>0</v>
      </c>
    </row>
    <row r="25" spans="1:14" s="16" customFormat="1" ht="65.25" hidden="1" customHeight="1" x14ac:dyDescent="0.25">
      <c r="A25" s="111" t="s">
        <v>118</v>
      </c>
      <c r="B25" s="13" t="s">
        <v>321</v>
      </c>
      <c r="C25" s="119" t="s">
        <v>52</v>
      </c>
      <c r="D25" s="119" t="s">
        <v>52</v>
      </c>
      <c r="E25" s="119" t="s">
        <v>52</v>
      </c>
      <c r="F25" s="119" t="s">
        <v>52</v>
      </c>
      <c r="G25" s="14" t="s">
        <v>52</v>
      </c>
      <c r="H25" s="146" t="s">
        <v>52</v>
      </c>
      <c r="I25" s="146" t="s">
        <v>52</v>
      </c>
      <c r="J25" s="3" t="s">
        <v>52</v>
      </c>
      <c r="K25" s="9" t="s">
        <v>52</v>
      </c>
    </row>
    <row r="26" spans="1:14" s="16" customFormat="1" ht="65.25" hidden="1" customHeight="1" x14ac:dyDescent="0.25">
      <c r="A26" s="111" t="s">
        <v>43</v>
      </c>
      <c r="B26" s="13" t="s">
        <v>322</v>
      </c>
      <c r="C26" s="119" t="s">
        <v>52</v>
      </c>
      <c r="D26" s="139" t="s">
        <v>358</v>
      </c>
      <c r="E26" s="119"/>
      <c r="F26" s="119" t="s">
        <v>10</v>
      </c>
      <c r="G26" s="14" t="s">
        <v>323</v>
      </c>
      <c r="H26" s="147">
        <v>1529.47</v>
      </c>
      <c r="I26" s="147">
        <v>1</v>
      </c>
      <c r="J26" s="3">
        <v>1.32</v>
      </c>
      <c r="K26" s="9">
        <f t="shared" si="0"/>
        <v>0</v>
      </c>
    </row>
    <row r="27" spans="1:14" s="16" customFormat="1" ht="65.25" hidden="1" customHeight="1" x14ac:dyDescent="0.25">
      <c r="A27" s="111" t="s">
        <v>72</v>
      </c>
      <c r="B27" s="13" t="s">
        <v>324</v>
      </c>
      <c r="C27" s="119" t="s">
        <v>52</v>
      </c>
      <c r="D27" s="119" t="s">
        <v>52</v>
      </c>
      <c r="E27" s="119" t="s">
        <v>52</v>
      </c>
      <c r="F27" s="119" t="s">
        <v>52</v>
      </c>
      <c r="G27" s="14" t="s">
        <v>52</v>
      </c>
      <c r="H27" s="146" t="s">
        <v>52</v>
      </c>
      <c r="I27" s="146" t="s">
        <v>52</v>
      </c>
      <c r="J27" s="3" t="s">
        <v>52</v>
      </c>
      <c r="K27" s="9" t="s">
        <v>52</v>
      </c>
    </row>
    <row r="28" spans="1:14" s="16" customFormat="1" ht="88.5" hidden="1" customHeight="1" x14ac:dyDescent="0.25">
      <c r="A28" s="111" t="s">
        <v>51</v>
      </c>
      <c r="B28" s="13" t="s">
        <v>325</v>
      </c>
      <c r="C28" s="119" t="s">
        <v>52</v>
      </c>
      <c r="D28" s="119" t="s">
        <v>327</v>
      </c>
      <c r="E28" s="119"/>
      <c r="F28" s="119" t="s">
        <v>12</v>
      </c>
      <c r="G28" s="14" t="s">
        <v>326</v>
      </c>
      <c r="H28" s="146">
        <v>389.9</v>
      </c>
      <c r="I28" s="147">
        <v>1</v>
      </c>
      <c r="J28" s="3">
        <v>1.32</v>
      </c>
      <c r="K28" s="9">
        <f t="shared" si="0"/>
        <v>0</v>
      </c>
    </row>
    <row r="29" spans="1:14" s="16" customFormat="1" ht="88.5" hidden="1" customHeight="1" x14ac:dyDescent="0.25">
      <c r="A29" s="111" t="s">
        <v>183</v>
      </c>
      <c r="B29" s="13" t="s">
        <v>325</v>
      </c>
      <c r="C29" s="139" t="s">
        <v>52</v>
      </c>
      <c r="D29" s="139" t="s">
        <v>359</v>
      </c>
      <c r="E29" s="139"/>
      <c r="F29" s="139" t="s">
        <v>12</v>
      </c>
      <c r="G29" s="14" t="s">
        <v>326</v>
      </c>
      <c r="H29" s="146">
        <v>397.85</v>
      </c>
      <c r="I29" s="147">
        <v>1</v>
      </c>
      <c r="J29" s="3">
        <v>1.32</v>
      </c>
      <c r="K29" s="9">
        <f t="shared" si="0"/>
        <v>0</v>
      </c>
    </row>
    <row r="30" spans="1:14" s="16" customFormat="1" ht="55.5" customHeight="1" x14ac:dyDescent="0.25">
      <c r="A30" s="47"/>
      <c r="B30" s="13" t="s">
        <v>21</v>
      </c>
      <c r="C30" s="119" t="s">
        <v>52</v>
      </c>
      <c r="D30" s="119" t="s">
        <v>52</v>
      </c>
      <c r="E30" s="119" t="s">
        <v>52</v>
      </c>
      <c r="F30" s="119" t="s">
        <v>52</v>
      </c>
      <c r="G30" s="119" t="s">
        <v>52</v>
      </c>
      <c r="H30" s="144" t="s">
        <v>52</v>
      </c>
      <c r="I30" s="144" t="s">
        <v>52</v>
      </c>
      <c r="J30" s="119" t="s">
        <v>52</v>
      </c>
      <c r="K30" s="17">
        <f>SUM(K14:K20,K22:K24,K26,K28:K29)</f>
        <v>34953.652799999996</v>
      </c>
    </row>
    <row r="31" spans="1:14" ht="15.75" customHeight="1" x14ac:dyDescent="0.25">
      <c r="A31" s="48"/>
      <c r="B31" s="21"/>
      <c r="C31" s="20"/>
      <c r="D31" s="20"/>
    </row>
    <row r="32" spans="1:14" s="29" customFormat="1" ht="18.75" customHeight="1" x14ac:dyDescent="0.25">
      <c r="A32" s="176"/>
      <c r="B32" s="176"/>
      <c r="H32" s="120"/>
      <c r="I32" s="140"/>
      <c r="J32" s="120"/>
    </row>
    <row r="33" spans="1:10" s="29" customFormat="1" ht="41.25" customHeight="1" x14ac:dyDescent="0.25">
      <c r="A33" s="176"/>
      <c r="B33" s="176"/>
      <c r="H33" s="120"/>
      <c r="I33" s="140"/>
      <c r="J33" s="120"/>
    </row>
    <row r="34" spans="1:10" s="29" customFormat="1" ht="38.25" customHeight="1" x14ac:dyDescent="0.25">
      <c r="A34" s="176"/>
      <c r="B34" s="176"/>
      <c r="H34" s="120"/>
      <c r="I34" s="140"/>
      <c r="J34" s="120"/>
    </row>
    <row r="35" spans="1:10" s="29" customFormat="1" ht="18.75" customHeight="1" x14ac:dyDescent="0.25">
      <c r="A35" s="177"/>
      <c r="B35" s="177"/>
      <c r="H35" s="120"/>
      <c r="I35" s="140"/>
      <c r="J35" s="120"/>
    </row>
    <row r="36" spans="1:10" s="29" customFormat="1" ht="217.5" customHeight="1" x14ac:dyDescent="0.25">
      <c r="A36" s="178"/>
      <c r="B36" s="179"/>
      <c r="H36" s="120"/>
      <c r="I36" s="140"/>
      <c r="J36" s="120"/>
    </row>
    <row r="37" spans="1:10" ht="53.25" customHeight="1" x14ac:dyDescent="0.25">
      <c r="A37" s="178"/>
      <c r="B37" s="180"/>
    </row>
    <row r="38" spans="1:10" x14ac:dyDescent="0.25">
      <c r="A38" s="175"/>
      <c r="B38" s="175"/>
    </row>
    <row r="39" spans="1:10" x14ac:dyDescent="0.25">
      <c r="B39" s="109"/>
    </row>
    <row r="43" spans="1:10" x14ac:dyDescent="0.25">
      <c r="B43" s="109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view="pageBreakPreview" zoomScale="70" zoomScaleNormal="70" zoomScaleSheetLayoutView="70" workbookViewId="0">
      <pane ySplit="4" topLeftCell="A77" activePane="bottomLeft" state="frozen"/>
      <selection pane="bottomLeft" activeCell="E78" sqref="E78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2" customWidth="1"/>
    <col min="9" max="9" width="18.125" style="136" customWidth="1"/>
    <col min="10" max="10" width="16.75" style="117" customWidth="1"/>
    <col min="11" max="11" width="15.125" style="6" customWidth="1"/>
    <col min="12" max="16384" width="9" style="6"/>
  </cols>
  <sheetData>
    <row r="1" spans="1:11" ht="15.75" customHeight="1" x14ac:dyDescent="0.25">
      <c r="A1" s="181" t="s">
        <v>332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5.75" customHeight="1" x14ac:dyDescent="0.25">
      <c r="A2" s="182" t="s">
        <v>0</v>
      </c>
      <c r="B2" s="185" t="s">
        <v>2</v>
      </c>
      <c r="C2" s="188" t="s">
        <v>18</v>
      </c>
      <c r="D2" s="188"/>
      <c r="E2" s="188"/>
      <c r="F2" s="188"/>
      <c r="G2" s="188"/>
      <c r="H2" s="188"/>
      <c r="I2" s="188"/>
      <c r="J2" s="188"/>
      <c r="K2" s="188"/>
    </row>
    <row r="3" spans="1:11" ht="33.75" customHeight="1" x14ac:dyDescent="0.25">
      <c r="A3" s="183"/>
      <c r="B3" s="186"/>
      <c r="C3" s="189" t="s">
        <v>8</v>
      </c>
      <c r="D3" s="189"/>
      <c r="E3" s="189"/>
      <c r="F3" s="189"/>
      <c r="G3" s="189" t="s">
        <v>53</v>
      </c>
      <c r="H3" s="189"/>
      <c r="I3" s="189"/>
      <c r="J3" s="189"/>
      <c r="K3" s="189"/>
    </row>
    <row r="4" spans="1:11" s="8" customFormat="1" ht="63" x14ac:dyDescent="0.25">
      <c r="A4" s="184"/>
      <c r="B4" s="187"/>
      <c r="C4" s="108" t="s">
        <v>14</v>
      </c>
      <c r="D4" s="108" t="s">
        <v>6</v>
      </c>
      <c r="E4" s="108" t="s">
        <v>49</v>
      </c>
      <c r="F4" s="108" t="s">
        <v>7</v>
      </c>
      <c r="G4" s="108" t="s">
        <v>9</v>
      </c>
      <c r="H4" s="110" t="s">
        <v>20</v>
      </c>
      <c r="I4" s="139" t="s">
        <v>415</v>
      </c>
      <c r="J4" s="119" t="s">
        <v>133</v>
      </c>
      <c r="K4" s="11" t="s">
        <v>19</v>
      </c>
    </row>
    <row r="5" spans="1:11" s="10" customFormat="1" x14ac:dyDescent="0.25">
      <c r="A5" s="46">
        <v>1</v>
      </c>
      <c r="B5" s="108">
        <v>2</v>
      </c>
      <c r="C5" s="121">
        <v>3</v>
      </c>
      <c r="D5" s="122">
        <v>4</v>
      </c>
      <c r="E5" s="121">
        <v>5</v>
      </c>
      <c r="F5" s="122">
        <v>6</v>
      </c>
      <c r="G5" s="121">
        <v>7</v>
      </c>
      <c r="H5" s="122">
        <v>8</v>
      </c>
      <c r="I5" s="138">
        <v>9</v>
      </c>
      <c r="J5" s="121" t="s">
        <v>367</v>
      </c>
      <c r="K5" s="122">
        <v>11</v>
      </c>
    </row>
    <row r="6" spans="1:11" s="16" customFormat="1" ht="56.25" customHeight="1" x14ac:dyDescent="0.25">
      <c r="A6" s="107">
        <v>1</v>
      </c>
      <c r="B6" s="13" t="s">
        <v>55</v>
      </c>
      <c r="C6" s="108" t="s">
        <v>52</v>
      </c>
      <c r="D6" s="108" t="s">
        <v>52</v>
      </c>
      <c r="E6" s="108" t="s">
        <v>52</v>
      </c>
      <c r="F6" s="108" t="s">
        <v>52</v>
      </c>
      <c r="G6" s="108" t="s">
        <v>52</v>
      </c>
      <c r="H6" s="110" t="s">
        <v>52</v>
      </c>
      <c r="I6" s="139" t="s">
        <v>52</v>
      </c>
      <c r="J6" s="119" t="s">
        <v>52</v>
      </c>
      <c r="K6" s="108" t="s">
        <v>52</v>
      </c>
    </row>
    <row r="7" spans="1:11" s="16" customFormat="1" ht="54" customHeight="1" x14ac:dyDescent="0.25">
      <c r="A7" s="107" t="s">
        <v>39</v>
      </c>
      <c r="B7" s="13" t="s">
        <v>33</v>
      </c>
      <c r="C7" s="108" t="s">
        <v>75</v>
      </c>
      <c r="D7" s="108" t="s">
        <v>76</v>
      </c>
      <c r="E7" s="108"/>
      <c r="F7" s="141" t="s">
        <v>10</v>
      </c>
      <c r="G7" s="14" t="s">
        <v>272</v>
      </c>
      <c r="H7" s="147">
        <v>5360.36</v>
      </c>
      <c r="I7" s="147">
        <v>1</v>
      </c>
      <c r="J7" s="3">
        <v>1.32</v>
      </c>
      <c r="K7" s="9">
        <f>E7*H7*I7*J7</f>
        <v>0</v>
      </c>
    </row>
    <row r="8" spans="1:11" s="16" customFormat="1" ht="57" customHeight="1" x14ac:dyDescent="0.25">
      <c r="A8" s="111" t="s">
        <v>40</v>
      </c>
      <c r="B8" s="13" t="s">
        <v>34</v>
      </c>
      <c r="C8" s="108" t="s">
        <v>75</v>
      </c>
      <c r="D8" s="108" t="s">
        <v>77</v>
      </c>
      <c r="E8" s="108"/>
      <c r="F8" s="141" t="s">
        <v>10</v>
      </c>
      <c r="G8" s="14" t="s">
        <v>272</v>
      </c>
      <c r="H8" s="147">
        <v>5081.92</v>
      </c>
      <c r="I8" s="147">
        <v>1</v>
      </c>
      <c r="J8" s="3">
        <v>1.32</v>
      </c>
      <c r="K8" s="9">
        <f t="shared" ref="K8:K71" si="0">E8*H8*I8*J8</f>
        <v>0</v>
      </c>
    </row>
    <row r="9" spans="1:11" s="16" customFormat="1" ht="65.25" customHeight="1" x14ac:dyDescent="0.25">
      <c r="A9" s="111" t="s">
        <v>69</v>
      </c>
      <c r="B9" s="13" t="s">
        <v>109</v>
      </c>
      <c r="C9" s="108" t="s">
        <v>75</v>
      </c>
      <c r="D9" s="108" t="s">
        <v>78</v>
      </c>
      <c r="E9" s="108"/>
      <c r="F9" s="141" t="s">
        <v>10</v>
      </c>
      <c r="G9" s="14" t="s">
        <v>272</v>
      </c>
      <c r="H9" s="147">
        <v>4344.38</v>
      </c>
      <c r="I9" s="147">
        <v>1</v>
      </c>
      <c r="J9" s="3">
        <v>1.32</v>
      </c>
      <c r="K9" s="9">
        <f t="shared" si="0"/>
        <v>0</v>
      </c>
    </row>
    <row r="10" spans="1:11" s="16" customFormat="1" ht="65.25" customHeight="1" x14ac:dyDescent="0.25">
      <c r="A10" s="111" t="s">
        <v>97</v>
      </c>
      <c r="B10" s="13" t="s">
        <v>110</v>
      </c>
      <c r="C10" s="110" t="s">
        <v>75</v>
      </c>
      <c r="D10" s="110" t="s">
        <v>98</v>
      </c>
      <c r="E10" s="110"/>
      <c r="F10" s="141" t="s">
        <v>10</v>
      </c>
      <c r="G10" s="14" t="s">
        <v>272</v>
      </c>
      <c r="H10" s="147">
        <v>3449.39</v>
      </c>
      <c r="I10" s="147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11" t="s">
        <v>99</v>
      </c>
      <c r="B11" s="13" t="s">
        <v>111</v>
      </c>
      <c r="C11" s="110" t="s">
        <v>75</v>
      </c>
      <c r="D11" s="110" t="s">
        <v>105</v>
      </c>
      <c r="E11" s="110"/>
      <c r="F11" s="141" t="s">
        <v>10</v>
      </c>
      <c r="G11" s="14" t="s">
        <v>272</v>
      </c>
      <c r="H11" s="147">
        <v>3571.53</v>
      </c>
      <c r="I11" s="147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11" t="s">
        <v>100</v>
      </c>
      <c r="B12" s="13" t="s">
        <v>112</v>
      </c>
      <c r="C12" s="110" t="s">
        <v>75</v>
      </c>
      <c r="D12" s="110" t="s">
        <v>106</v>
      </c>
      <c r="E12" s="110"/>
      <c r="F12" s="141" t="s">
        <v>10</v>
      </c>
      <c r="G12" s="14" t="s">
        <v>272</v>
      </c>
      <c r="H12" s="147">
        <v>1786.74</v>
      </c>
      <c r="I12" s="147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11" t="s">
        <v>101</v>
      </c>
      <c r="B13" s="13" t="s">
        <v>113</v>
      </c>
      <c r="C13" s="124" t="s">
        <v>75</v>
      </c>
      <c r="D13" s="124" t="s">
        <v>344</v>
      </c>
      <c r="E13" s="124"/>
      <c r="F13" s="141" t="s">
        <v>10</v>
      </c>
      <c r="G13" s="14" t="s">
        <v>272</v>
      </c>
      <c r="H13" s="147">
        <v>1338.63</v>
      </c>
      <c r="I13" s="147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11" t="s">
        <v>102</v>
      </c>
      <c r="B14" s="13" t="s">
        <v>114</v>
      </c>
      <c r="C14" s="110" t="s">
        <v>75</v>
      </c>
      <c r="D14" s="110" t="s">
        <v>107</v>
      </c>
      <c r="E14" s="110"/>
      <c r="F14" s="141" t="s">
        <v>10</v>
      </c>
      <c r="G14" s="14" t="s">
        <v>272</v>
      </c>
      <c r="H14" s="147">
        <v>1288.9100000000001</v>
      </c>
      <c r="I14" s="147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11" t="s">
        <v>103</v>
      </c>
      <c r="B15" s="13" t="s">
        <v>115</v>
      </c>
      <c r="C15" s="110" t="s">
        <v>75</v>
      </c>
      <c r="D15" s="110" t="s">
        <v>108</v>
      </c>
      <c r="E15" s="110"/>
      <c r="F15" s="141" t="s">
        <v>10</v>
      </c>
      <c r="G15" s="14" t="s">
        <v>272</v>
      </c>
      <c r="H15" s="147">
        <v>1204.3800000000001</v>
      </c>
      <c r="I15" s="147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11" t="s">
        <v>104</v>
      </c>
      <c r="B16" s="13" t="s">
        <v>116</v>
      </c>
      <c r="C16" s="119" t="s">
        <v>75</v>
      </c>
      <c r="D16" s="119" t="s">
        <v>274</v>
      </c>
      <c r="E16" s="119"/>
      <c r="F16" s="141" t="s">
        <v>10</v>
      </c>
      <c r="G16" s="14" t="s">
        <v>273</v>
      </c>
      <c r="H16" s="147">
        <v>1512.7</v>
      </c>
      <c r="I16" s="147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11" t="s">
        <v>231</v>
      </c>
      <c r="B17" s="13" t="s">
        <v>277</v>
      </c>
      <c r="C17" s="110" t="s">
        <v>75</v>
      </c>
      <c r="D17" s="119" t="s">
        <v>275</v>
      </c>
      <c r="E17" s="110"/>
      <c r="F17" s="141" t="s">
        <v>10</v>
      </c>
      <c r="G17" s="14" t="s">
        <v>273</v>
      </c>
      <c r="H17" s="147">
        <v>1279.01</v>
      </c>
      <c r="I17" s="147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232</v>
      </c>
      <c r="B18" s="13" t="s">
        <v>347</v>
      </c>
      <c r="C18" s="110" t="s">
        <v>75</v>
      </c>
      <c r="D18" s="119" t="s">
        <v>276</v>
      </c>
      <c r="E18" s="110"/>
      <c r="F18" s="141" t="s">
        <v>10</v>
      </c>
      <c r="G18" s="14" t="s">
        <v>273</v>
      </c>
      <c r="H18" s="147">
        <v>1244.21</v>
      </c>
      <c r="I18" s="147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167</v>
      </c>
      <c r="B19" s="13" t="s">
        <v>294</v>
      </c>
      <c r="C19" s="119" t="s">
        <v>52</v>
      </c>
      <c r="D19" s="119" t="s">
        <v>52</v>
      </c>
      <c r="E19" s="119" t="s">
        <v>52</v>
      </c>
      <c r="F19" s="141" t="s">
        <v>52</v>
      </c>
      <c r="G19" s="14" t="s">
        <v>52</v>
      </c>
      <c r="H19" s="146" t="s">
        <v>52</v>
      </c>
      <c r="I19" s="147" t="s">
        <v>52</v>
      </c>
      <c r="J19" s="3" t="s">
        <v>52</v>
      </c>
      <c r="K19" s="9" t="s">
        <v>52</v>
      </c>
    </row>
    <row r="20" spans="1:11" s="16" customFormat="1" ht="65.25" customHeight="1" x14ac:dyDescent="0.25">
      <c r="A20" s="111" t="s">
        <v>41</v>
      </c>
      <c r="B20" s="13" t="s">
        <v>278</v>
      </c>
      <c r="C20" s="119" t="s">
        <v>52</v>
      </c>
      <c r="D20" s="119" t="s">
        <v>180</v>
      </c>
      <c r="E20" s="119"/>
      <c r="F20" s="141" t="s">
        <v>182</v>
      </c>
      <c r="G20" s="14" t="s">
        <v>179</v>
      </c>
      <c r="H20" s="146">
        <v>4.26</v>
      </c>
      <c r="I20" s="147">
        <v>1</v>
      </c>
      <c r="J20" s="3">
        <v>1</v>
      </c>
      <c r="K20" s="9">
        <f t="shared" si="0"/>
        <v>0</v>
      </c>
    </row>
    <row r="21" spans="1:11" s="16" customFormat="1" ht="65.25" customHeight="1" x14ac:dyDescent="0.25">
      <c r="A21" s="111" t="s">
        <v>42</v>
      </c>
      <c r="B21" s="13" t="s">
        <v>278</v>
      </c>
      <c r="C21" s="119" t="s">
        <v>52</v>
      </c>
      <c r="D21" s="119" t="s">
        <v>181</v>
      </c>
      <c r="E21" s="119"/>
      <c r="F21" s="141" t="s">
        <v>182</v>
      </c>
      <c r="G21" s="14" t="s">
        <v>179</v>
      </c>
      <c r="H21" s="146">
        <v>7.09</v>
      </c>
      <c r="I21" s="147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11" t="s">
        <v>168</v>
      </c>
      <c r="B22" s="13" t="s">
        <v>278</v>
      </c>
      <c r="C22" s="119" t="s">
        <v>52</v>
      </c>
      <c r="D22" s="119" t="s">
        <v>360</v>
      </c>
      <c r="E22" s="119"/>
      <c r="F22" s="141" t="s">
        <v>182</v>
      </c>
      <c r="G22" s="14" t="s">
        <v>179</v>
      </c>
      <c r="H22" s="146">
        <v>14.18</v>
      </c>
      <c r="I22" s="147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11" t="s">
        <v>169</v>
      </c>
      <c r="B23" s="13" t="s">
        <v>278</v>
      </c>
      <c r="C23" s="119" t="s">
        <v>52</v>
      </c>
      <c r="D23" s="119" t="s">
        <v>361</v>
      </c>
      <c r="E23" s="119"/>
      <c r="F23" s="141" t="s">
        <v>182</v>
      </c>
      <c r="G23" s="14" t="s">
        <v>179</v>
      </c>
      <c r="H23" s="146">
        <v>56.73</v>
      </c>
      <c r="I23" s="147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11" t="s">
        <v>170</v>
      </c>
      <c r="B24" s="13" t="s">
        <v>278</v>
      </c>
      <c r="C24" s="119" t="s">
        <v>52</v>
      </c>
      <c r="D24" s="119" t="s">
        <v>362</v>
      </c>
      <c r="E24" s="119"/>
      <c r="F24" s="141" t="s">
        <v>182</v>
      </c>
      <c r="G24" s="14" t="s">
        <v>179</v>
      </c>
      <c r="H24" s="146">
        <v>99.28</v>
      </c>
      <c r="I24" s="147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11" t="s">
        <v>173</v>
      </c>
      <c r="B25" s="13" t="s">
        <v>278</v>
      </c>
      <c r="C25" s="119" t="s">
        <v>52</v>
      </c>
      <c r="D25" s="119" t="s">
        <v>363</v>
      </c>
      <c r="E25" s="119"/>
      <c r="F25" s="141" t="s">
        <v>182</v>
      </c>
      <c r="G25" s="14" t="s">
        <v>179</v>
      </c>
      <c r="H25" s="146">
        <v>425.5</v>
      </c>
      <c r="I25" s="147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11" t="s">
        <v>174</v>
      </c>
      <c r="B26" s="13" t="s">
        <v>278</v>
      </c>
      <c r="C26" s="119" t="s">
        <v>52</v>
      </c>
      <c r="D26" s="119" t="s">
        <v>364</v>
      </c>
      <c r="E26" s="119"/>
      <c r="F26" s="141" t="s">
        <v>182</v>
      </c>
      <c r="G26" s="14" t="s">
        <v>179</v>
      </c>
      <c r="H26" s="146">
        <v>709.17</v>
      </c>
      <c r="I26" s="147">
        <v>1</v>
      </c>
      <c r="J26" s="3">
        <v>1</v>
      </c>
      <c r="K26" s="9">
        <f t="shared" si="0"/>
        <v>0</v>
      </c>
    </row>
    <row r="27" spans="1:11" s="16" customFormat="1" ht="56.25" customHeight="1" x14ac:dyDescent="0.25">
      <c r="A27" s="111" t="s">
        <v>118</v>
      </c>
      <c r="B27" s="13" t="s">
        <v>284</v>
      </c>
      <c r="C27" s="119" t="s">
        <v>52</v>
      </c>
      <c r="D27" s="119" t="s">
        <v>52</v>
      </c>
      <c r="E27" s="119" t="s">
        <v>52</v>
      </c>
      <c r="F27" s="141" t="s">
        <v>52</v>
      </c>
      <c r="G27" s="141" t="s">
        <v>52</v>
      </c>
      <c r="H27" s="144" t="s">
        <v>52</v>
      </c>
      <c r="I27" s="147" t="s">
        <v>52</v>
      </c>
      <c r="J27" s="141" t="s">
        <v>52</v>
      </c>
      <c r="K27" s="141" t="s">
        <v>52</v>
      </c>
    </row>
    <row r="28" spans="1:11" s="16" customFormat="1" ht="54" customHeight="1" x14ac:dyDescent="0.25">
      <c r="A28" s="111" t="s">
        <v>43</v>
      </c>
      <c r="B28" s="13" t="s">
        <v>285</v>
      </c>
      <c r="C28" s="124" t="s">
        <v>75</v>
      </c>
      <c r="D28" s="124" t="s">
        <v>345</v>
      </c>
      <c r="E28" s="124"/>
      <c r="F28" s="141" t="s">
        <v>292</v>
      </c>
      <c r="G28" s="14" t="s">
        <v>117</v>
      </c>
      <c r="H28" s="146">
        <v>460.85</v>
      </c>
      <c r="I28" s="147">
        <v>1</v>
      </c>
      <c r="J28" s="3">
        <v>1.32</v>
      </c>
      <c r="K28" s="9">
        <f t="shared" si="0"/>
        <v>0</v>
      </c>
    </row>
    <row r="29" spans="1:11" s="16" customFormat="1" ht="54" customHeight="1" x14ac:dyDescent="0.25">
      <c r="A29" s="111" t="s">
        <v>43</v>
      </c>
      <c r="B29" s="13" t="s">
        <v>285</v>
      </c>
      <c r="C29" s="119" t="s">
        <v>75</v>
      </c>
      <c r="D29" s="119" t="s">
        <v>286</v>
      </c>
      <c r="E29" s="119"/>
      <c r="F29" s="141" t="s">
        <v>292</v>
      </c>
      <c r="G29" s="14" t="s">
        <v>117</v>
      </c>
      <c r="H29" s="146">
        <v>606.63</v>
      </c>
      <c r="I29" s="147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11" t="s">
        <v>44</v>
      </c>
      <c r="B30" s="13" t="s">
        <v>285</v>
      </c>
      <c r="C30" s="119" t="s">
        <v>75</v>
      </c>
      <c r="D30" s="119" t="s">
        <v>287</v>
      </c>
      <c r="E30" s="119"/>
      <c r="F30" s="141" t="s">
        <v>292</v>
      </c>
      <c r="G30" s="14" t="s">
        <v>117</v>
      </c>
      <c r="H30" s="146">
        <v>780.72</v>
      </c>
      <c r="I30" s="147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11" t="s">
        <v>245</v>
      </c>
      <c r="B31" s="13" t="s">
        <v>285</v>
      </c>
      <c r="C31" s="119" t="s">
        <v>75</v>
      </c>
      <c r="D31" s="119" t="s">
        <v>288</v>
      </c>
      <c r="E31" s="119"/>
      <c r="F31" s="141" t="s">
        <v>292</v>
      </c>
      <c r="G31" s="14" t="s">
        <v>117</v>
      </c>
      <c r="H31" s="147">
        <v>1058.83</v>
      </c>
      <c r="I31" s="147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11" t="s">
        <v>246</v>
      </c>
      <c r="B32" s="13" t="s">
        <v>285</v>
      </c>
      <c r="C32" s="119" t="s">
        <v>75</v>
      </c>
      <c r="D32" s="119" t="s">
        <v>289</v>
      </c>
      <c r="E32" s="119"/>
      <c r="F32" s="141" t="s">
        <v>292</v>
      </c>
      <c r="G32" s="14" t="s">
        <v>117</v>
      </c>
      <c r="H32" s="147">
        <v>1778.09</v>
      </c>
      <c r="I32" s="147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11" t="s">
        <v>247</v>
      </c>
      <c r="B33" s="13" t="s">
        <v>285</v>
      </c>
      <c r="C33" s="119" t="s">
        <v>75</v>
      </c>
      <c r="D33" s="119" t="s">
        <v>290</v>
      </c>
      <c r="E33" s="119"/>
      <c r="F33" s="141" t="s">
        <v>292</v>
      </c>
      <c r="G33" s="14" t="s">
        <v>117</v>
      </c>
      <c r="H33" s="146">
        <v>367.67</v>
      </c>
      <c r="I33" s="147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11" t="s">
        <v>248</v>
      </c>
      <c r="B34" s="13" t="s">
        <v>285</v>
      </c>
      <c r="C34" s="119" t="s">
        <v>75</v>
      </c>
      <c r="D34" s="119" t="s">
        <v>291</v>
      </c>
      <c r="E34" s="119"/>
      <c r="F34" s="141" t="s">
        <v>292</v>
      </c>
      <c r="G34" s="14" t="s">
        <v>117</v>
      </c>
      <c r="H34" s="147">
        <v>2996.02</v>
      </c>
      <c r="I34" s="147">
        <v>1</v>
      </c>
      <c r="J34" s="3">
        <v>1.32</v>
      </c>
      <c r="K34" s="9">
        <f t="shared" si="0"/>
        <v>0</v>
      </c>
    </row>
    <row r="35" spans="1:11" s="16" customFormat="1" ht="65.25" customHeight="1" x14ac:dyDescent="0.25">
      <c r="A35" s="111" t="s">
        <v>72</v>
      </c>
      <c r="B35" s="13" t="s">
        <v>293</v>
      </c>
      <c r="C35" s="119" t="s">
        <v>52</v>
      </c>
      <c r="D35" s="119" t="s">
        <v>52</v>
      </c>
      <c r="E35" s="119" t="s">
        <v>52</v>
      </c>
      <c r="F35" s="141" t="s">
        <v>52</v>
      </c>
      <c r="G35" s="14" t="s">
        <v>52</v>
      </c>
      <c r="H35" s="146" t="s">
        <v>52</v>
      </c>
      <c r="I35" s="147" t="s">
        <v>52</v>
      </c>
      <c r="J35" s="3" t="s">
        <v>52</v>
      </c>
      <c r="K35" s="9" t="s">
        <v>52</v>
      </c>
    </row>
    <row r="36" spans="1:11" s="16" customFormat="1" ht="65.25" customHeight="1" x14ac:dyDescent="0.25">
      <c r="A36" s="111" t="s">
        <v>51</v>
      </c>
      <c r="B36" s="13" t="s">
        <v>285</v>
      </c>
      <c r="C36" s="119" t="s">
        <v>52</v>
      </c>
      <c r="D36" s="119" t="s">
        <v>180</v>
      </c>
      <c r="E36" s="119"/>
      <c r="F36" s="141" t="s">
        <v>182</v>
      </c>
      <c r="G36" s="14" t="s">
        <v>179</v>
      </c>
      <c r="H36" s="146">
        <v>4.26</v>
      </c>
      <c r="I36" s="147">
        <v>1</v>
      </c>
      <c r="J36" s="3">
        <v>1</v>
      </c>
      <c r="K36" s="9">
        <f t="shared" si="0"/>
        <v>0</v>
      </c>
    </row>
    <row r="37" spans="1:11" s="16" customFormat="1" ht="65.25" customHeight="1" x14ac:dyDescent="0.25">
      <c r="A37" s="111" t="s">
        <v>183</v>
      </c>
      <c r="B37" s="13" t="s">
        <v>285</v>
      </c>
      <c r="C37" s="119" t="s">
        <v>52</v>
      </c>
      <c r="D37" s="119" t="s">
        <v>181</v>
      </c>
      <c r="E37" s="119"/>
      <c r="F37" s="141" t="s">
        <v>182</v>
      </c>
      <c r="G37" s="14" t="s">
        <v>179</v>
      </c>
      <c r="H37" s="146">
        <v>7.09</v>
      </c>
      <c r="I37" s="147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11" t="s">
        <v>266</v>
      </c>
      <c r="B38" s="13" t="s">
        <v>285</v>
      </c>
      <c r="C38" s="119" t="s">
        <v>52</v>
      </c>
      <c r="D38" s="119" t="s">
        <v>360</v>
      </c>
      <c r="E38" s="119"/>
      <c r="F38" s="141" t="s">
        <v>182</v>
      </c>
      <c r="G38" s="14" t="s">
        <v>179</v>
      </c>
      <c r="H38" s="146">
        <v>14.18</v>
      </c>
      <c r="I38" s="147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11" t="s">
        <v>267</v>
      </c>
      <c r="B39" s="13" t="s">
        <v>285</v>
      </c>
      <c r="C39" s="119" t="s">
        <v>52</v>
      </c>
      <c r="D39" s="119" t="s">
        <v>361</v>
      </c>
      <c r="E39" s="119"/>
      <c r="F39" s="141" t="s">
        <v>182</v>
      </c>
      <c r="G39" s="14" t="s">
        <v>179</v>
      </c>
      <c r="H39" s="146">
        <v>56.73</v>
      </c>
      <c r="I39" s="147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11" t="s">
        <v>268</v>
      </c>
      <c r="B40" s="13" t="s">
        <v>285</v>
      </c>
      <c r="C40" s="119" t="s">
        <v>52</v>
      </c>
      <c r="D40" s="119" t="s">
        <v>362</v>
      </c>
      <c r="E40" s="119"/>
      <c r="F40" s="141" t="s">
        <v>182</v>
      </c>
      <c r="G40" s="14" t="s">
        <v>179</v>
      </c>
      <c r="H40" s="146">
        <v>99.28</v>
      </c>
      <c r="I40" s="147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11" t="s">
        <v>269</v>
      </c>
      <c r="B41" s="13" t="s">
        <v>285</v>
      </c>
      <c r="C41" s="119" t="s">
        <v>52</v>
      </c>
      <c r="D41" s="119" t="s">
        <v>363</v>
      </c>
      <c r="E41" s="119"/>
      <c r="F41" s="141" t="s">
        <v>182</v>
      </c>
      <c r="G41" s="14" t="s">
        <v>179</v>
      </c>
      <c r="H41" s="146">
        <v>425.5</v>
      </c>
      <c r="I41" s="147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11" t="s">
        <v>283</v>
      </c>
      <c r="B42" s="13" t="s">
        <v>285</v>
      </c>
      <c r="C42" s="119" t="s">
        <v>52</v>
      </c>
      <c r="D42" s="119" t="s">
        <v>364</v>
      </c>
      <c r="E42" s="119"/>
      <c r="F42" s="141" t="s">
        <v>182</v>
      </c>
      <c r="G42" s="14" t="s">
        <v>179</v>
      </c>
      <c r="H42" s="146">
        <v>709.17</v>
      </c>
      <c r="I42" s="147">
        <v>1</v>
      </c>
      <c r="J42" s="3">
        <v>1</v>
      </c>
      <c r="K42" s="9">
        <f t="shared" si="0"/>
        <v>0</v>
      </c>
    </row>
    <row r="43" spans="1:11" ht="88.5" customHeight="1" x14ac:dyDescent="0.25">
      <c r="A43" s="47" t="s">
        <v>73</v>
      </c>
      <c r="B43" s="13" t="s">
        <v>297</v>
      </c>
      <c r="C43" s="43" t="s">
        <v>52</v>
      </c>
      <c r="D43" s="43" t="s">
        <v>52</v>
      </c>
      <c r="E43" s="43" t="s">
        <v>52</v>
      </c>
      <c r="F43" s="141" t="s">
        <v>52</v>
      </c>
      <c r="G43" s="141" t="s">
        <v>52</v>
      </c>
      <c r="H43" s="144" t="s">
        <v>52</v>
      </c>
      <c r="I43" s="147" t="s">
        <v>52</v>
      </c>
      <c r="J43" s="141" t="s">
        <v>52</v>
      </c>
      <c r="K43" s="141" t="s">
        <v>52</v>
      </c>
    </row>
    <row r="44" spans="1:11" ht="31.5" x14ac:dyDescent="0.25">
      <c r="A44" s="47" t="s">
        <v>45</v>
      </c>
      <c r="B44" s="13" t="s">
        <v>298</v>
      </c>
      <c r="C44" s="43" t="s">
        <v>75</v>
      </c>
      <c r="D44" s="139" t="s">
        <v>366</v>
      </c>
      <c r="E44" s="43"/>
      <c r="F44" s="141" t="s">
        <v>292</v>
      </c>
      <c r="G44" s="3" t="s">
        <v>365</v>
      </c>
      <c r="H44" s="147">
        <v>2246.6999999999998</v>
      </c>
      <c r="I44" s="147">
        <v>1</v>
      </c>
      <c r="J44" s="3">
        <v>1.32</v>
      </c>
      <c r="K44" s="17">
        <f t="shared" si="0"/>
        <v>0</v>
      </c>
    </row>
    <row r="45" spans="1:11" s="16" customFormat="1" ht="65.25" customHeight="1" x14ac:dyDescent="0.25">
      <c r="A45" s="111" t="s">
        <v>74</v>
      </c>
      <c r="B45" s="13" t="s">
        <v>299</v>
      </c>
      <c r="C45" s="119" t="s">
        <v>52</v>
      </c>
      <c r="D45" s="119" t="s">
        <v>52</v>
      </c>
      <c r="E45" s="119" t="s">
        <v>52</v>
      </c>
      <c r="F45" s="141" t="s">
        <v>52</v>
      </c>
      <c r="G45" s="14" t="s">
        <v>52</v>
      </c>
      <c r="H45" s="146" t="s">
        <v>52</v>
      </c>
      <c r="I45" s="147" t="s">
        <v>52</v>
      </c>
      <c r="J45" s="3" t="s">
        <v>52</v>
      </c>
      <c r="K45" s="9" t="s">
        <v>52</v>
      </c>
    </row>
    <row r="46" spans="1:11" s="16" customFormat="1" ht="65.25" customHeight="1" x14ac:dyDescent="0.25">
      <c r="A46" s="111" t="s">
        <v>47</v>
      </c>
      <c r="B46" s="13" t="s">
        <v>298</v>
      </c>
      <c r="C46" s="119" t="s">
        <v>52</v>
      </c>
      <c r="D46" s="119" t="s">
        <v>180</v>
      </c>
      <c r="E46" s="119"/>
      <c r="F46" s="141" t="s">
        <v>182</v>
      </c>
      <c r="G46" s="14" t="s">
        <v>179</v>
      </c>
      <c r="H46" s="146">
        <v>4.26</v>
      </c>
      <c r="I46" s="147">
        <v>1</v>
      </c>
      <c r="J46" s="3">
        <v>1</v>
      </c>
      <c r="K46" s="9">
        <f t="shared" si="0"/>
        <v>0</v>
      </c>
    </row>
    <row r="47" spans="1:11" s="16" customFormat="1" ht="65.25" customHeight="1" x14ac:dyDescent="0.25">
      <c r="A47" s="111" t="s">
        <v>48</v>
      </c>
      <c r="B47" s="13" t="s">
        <v>298</v>
      </c>
      <c r="C47" s="119" t="s">
        <v>52</v>
      </c>
      <c r="D47" s="119" t="s">
        <v>181</v>
      </c>
      <c r="E47" s="119"/>
      <c r="F47" s="141" t="s">
        <v>182</v>
      </c>
      <c r="G47" s="14" t="s">
        <v>179</v>
      </c>
      <c r="H47" s="146">
        <v>7.09</v>
      </c>
      <c r="I47" s="147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11" t="s">
        <v>184</v>
      </c>
      <c r="B48" s="13" t="s">
        <v>298</v>
      </c>
      <c r="C48" s="119" t="s">
        <v>52</v>
      </c>
      <c r="D48" s="119" t="s">
        <v>360</v>
      </c>
      <c r="E48" s="119"/>
      <c r="F48" s="141" t="s">
        <v>182</v>
      </c>
      <c r="G48" s="14" t="s">
        <v>179</v>
      </c>
      <c r="H48" s="146">
        <v>14.18</v>
      </c>
      <c r="I48" s="147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11" t="s">
        <v>185</v>
      </c>
      <c r="B49" s="13" t="s">
        <v>298</v>
      </c>
      <c r="C49" s="119" t="s">
        <v>52</v>
      </c>
      <c r="D49" s="119" t="s">
        <v>361</v>
      </c>
      <c r="E49" s="119"/>
      <c r="F49" s="141" t="s">
        <v>182</v>
      </c>
      <c r="G49" s="14" t="s">
        <v>179</v>
      </c>
      <c r="H49" s="146">
        <v>56.73</v>
      </c>
      <c r="I49" s="147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11" t="s">
        <v>186</v>
      </c>
      <c r="B50" s="13" t="s">
        <v>298</v>
      </c>
      <c r="C50" s="119" t="s">
        <v>52</v>
      </c>
      <c r="D50" s="119" t="s">
        <v>362</v>
      </c>
      <c r="E50" s="119"/>
      <c r="F50" s="141" t="s">
        <v>182</v>
      </c>
      <c r="G50" s="14" t="s">
        <v>179</v>
      </c>
      <c r="H50" s="146">
        <v>99.28</v>
      </c>
      <c r="I50" s="147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11" t="s">
        <v>187</v>
      </c>
      <c r="B51" s="13" t="s">
        <v>298</v>
      </c>
      <c r="C51" s="119" t="s">
        <v>52</v>
      </c>
      <c r="D51" s="119" t="s">
        <v>363</v>
      </c>
      <c r="E51" s="119"/>
      <c r="F51" s="141" t="s">
        <v>182</v>
      </c>
      <c r="G51" s="14" t="s">
        <v>179</v>
      </c>
      <c r="H51" s="146">
        <v>425.5</v>
      </c>
      <c r="I51" s="147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11" t="s">
        <v>300</v>
      </c>
      <c r="B52" s="13" t="s">
        <v>298</v>
      </c>
      <c r="C52" s="119" t="s">
        <v>52</v>
      </c>
      <c r="D52" s="119" t="s">
        <v>364</v>
      </c>
      <c r="E52" s="119"/>
      <c r="F52" s="141" t="s">
        <v>182</v>
      </c>
      <c r="G52" s="14" t="s">
        <v>179</v>
      </c>
      <c r="H52" s="146">
        <v>709.17</v>
      </c>
      <c r="I52" s="147">
        <v>1</v>
      </c>
      <c r="J52" s="3">
        <v>1</v>
      </c>
      <c r="K52" s="9">
        <f t="shared" si="0"/>
        <v>0</v>
      </c>
    </row>
    <row r="53" spans="1:11" ht="47.25" x14ac:dyDescent="0.25">
      <c r="A53" s="47" t="s">
        <v>70</v>
      </c>
      <c r="B53" s="13" t="s">
        <v>54</v>
      </c>
      <c r="C53" s="43" t="s">
        <v>52</v>
      </c>
      <c r="D53" s="43" t="s">
        <v>52</v>
      </c>
      <c r="E53" s="43" t="s">
        <v>52</v>
      </c>
      <c r="F53" s="141" t="s">
        <v>52</v>
      </c>
      <c r="G53" s="141" t="s">
        <v>52</v>
      </c>
      <c r="H53" s="144" t="s">
        <v>52</v>
      </c>
      <c r="I53" s="144" t="s">
        <v>368</v>
      </c>
      <c r="J53" s="141" t="s">
        <v>52</v>
      </c>
      <c r="K53" s="141" t="s">
        <v>52</v>
      </c>
    </row>
    <row r="54" spans="1:11" x14ac:dyDescent="0.25">
      <c r="A54" s="47" t="s">
        <v>24</v>
      </c>
      <c r="B54" s="13" t="s">
        <v>279</v>
      </c>
      <c r="C54" s="43" t="s">
        <v>75</v>
      </c>
      <c r="D54" s="43" t="s">
        <v>280</v>
      </c>
      <c r="E54" s="43"/>
      <c r="F54" s="141" t="s">
        <v>10</v>
      </c>
      <c r="G54" s="3" t="s">
        <v>281</v>
      </c>
      <c r="H54" s="147">
        <v>2968.29</v>
      </c>
      <c r="I54" s="144"/>
      <c r="J54" s="3">
        <v>1.32</v>
      </c>
      <c r="K54" s="17">
        <f t="shared" si="0"/>
        <v>0</v>
      </c>
    </row>
    <row r="55" spans="1:11" ht="35.25" customHeight="1" x14ac:dyDescent="0.25">
      <c r="A55" s="47" t="s">
        <v>25</v>
      </c>
      <c r="B55" s="13" t="s">
        <v>371</v>
      </c>
      <c r="C55" s="43" t="s">
        <v>75</v>
      </c>
      <c r="D55" s="43" t="s">
        <v>369</v>
      </c>
      <c r="E55" s="43"/>
      <c r="F55" s="141" t="s">
        <v>10</v>
      </c>
      <c r="G55" s="3" t="s">
        <v>282</v>
      </c>
      <c r="H55" s="147">
        <v>1495.46</v>
      </c>
      <c r="I55" s="147">
        <v>1</v>
      </c>
      <c r="J55" s="3">
        <v>1.32</v>
      </c>
      <c r="K55" s="17">
        <f t="shared" si="0"/>
        <v>0</v>
      </c>
    </row>
    <row r="56" spans="1:11" ht="35.25" customHeight="1" x14ac:dyDescent="0.25">
      <c r="A56" s="47" t="s">
        <v>32</v>
      </c>
      <c r="B56" s="13" t="s">
        <v>373</v>
      </c>
      <c r="C56" s="43" t="s">
        <v>75</v>
      </c>
      <c r="D56" s="43" t="s">
        <v>369</v>
      </c>
      <c r="E56" s="43"/>
      <c r="F56" s="141" t="s">
        <v>10</v>
      </c>
      <c r="G56" s="3" t="s">
        <v>370</v>
      </c>
      <c r="H56" s="147">
        <v>2222.1</v>
      </c>
      <c r="I56" s="147">
        <v>1</v>
      </c>
      <c r="J56" s="3">
        <v>1.32</v>
      </c>
      <c r="K56" s="17">
        <f t="shared" si="0"/>
        <v>0</v>
      </c>
    </row>
    <row r="57" spans="1:11" s="16" customFormat="1" ht="65.25" customHeight="1" x14ac:dyDescent="0.25">
      <c r="A57" s="111" t="s">
        <v>301</v>
      </c>
      <c r="B57" s="13" t="s">
        <v>295</v>
      </c>
      <c r="C57" s="119" t="s">
        <v>52</v>
      </c>
      <c r="D57" s="119" t="s">
        <v>52</v>
      </c>
      <c r="E57" s="119" t="s">
        <v>52</v>
      </c>
      <c r="F57" s="141" t="s">
        <v>52</v>
      </c>
      <c r="G57" s="14" t="s">
        <v>52</v>
      </c>
      <c r="H57" s="146" t="s">
        <v>52</v>
      </c>
      <c r="I57" s="147" t="s">
        <v>52</v>
      </c>
      <c r="J57" s="3" t="s">
        <v>52</v>
      </c>
      <c r="K57" s="9" t="s">
        <v>52</v>
      </c>
    </row>
    <row r="58" spans="1:11" s="16" customFormat="1" ht="65.25" customHeight="1" x14ac:dyDescent="0.25">
      <c r="A58" s="111" t="s">
        <v>302</v>
      </c>
      <c r="B58" s="13" t="s">
        <v>296</v>
      </c>
      <c r="C58" s="119" t="s">
        <v>52</v>
      </c>
      <c r="D58" s="119" t="s">
        <v>180</v>
      </c>
      <c r="E58" s="119"/>
      <c r="F58" s="141" t="s">
        <v>182</v>
      </c>
      <c r="G58" s="14" t="s">
        <v>179</v>
      </c>
      <c r="H58" s="146">
        <v>4.26</v>
      </c>
      <c r="I58" s="147">
        <v>1</v>
      </c>
      <c r="J58" s="3">
        <v>1</v>
      </c>
      <c r="K58" s="9">
        <f t="shared" si="0"/>
        <v>0</v>
      </c>
    </row>
    <row r="59" spans="1:11" s="16" customFormat="1" ht="65.25" customHeight="1" x14ac:dyDescent="0.25">
      <c r="A59" s="111" t="s">
        <v>303</v>
      </c>
      <c r="B59" s="13" t="s">
        <v>296</v>
      </c>
      <c r="C59" s="119" t="s">
        <v>52</v>
      </c>
      <c r="D59" s="119" t="s">
        <v>181</v>
      </c>
      <c r="E59" s="119"/>
      <c r="F59" s="141" t="s">
        <v>182</v>
      </c>
      <c r="G59" s="14" t="s">
        <v>179</v>
      </c>
      <c r="H59" s="146">
        <v>7.09</v>
      </c>
      <c r="I59" s="147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11" t="s">
        <v>304</v>
      </c>
      <c r="B60" s="13" t="s">
        <v>296</v>
      </c>
      <c r="C60" s="119" t="s">
        <v>52</v>
      </c>
      <c r="D60" s="119" t="s">
        <v>360</v>
      </c>
      <c r="E60" s="119"/>
      <c r="F60" s="141" t="s">
        <v>182</v>
      </c>
      <c r="G60" s="14" t="s">
        <v>179</v>
      </c>
      <c r="H60" s="146">
        <v>14.18</v>
      </c>
      <c r="I60" s="147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11" t="s">
        <v>305</v>
      </c>
      <c r="B61" s="13" t="s">
        <v>296</v>
      </c>
      <c r="C61" s="119" t="s">
        <v>52</v>
      </c>
      <c r="D61" s="119" t="s">
        <v>361</v>
      </c>
      <c r="E61" s="119"/>
      <c r="F61" s="141" t="s">
        <v>182</v>
      </c>
      <c r="G61" s="14" t="s">
        <v>179</v>
      </c>
      <c r="H61" s="146">
        <v>56.73</v>
      </c>
      <c r="I61" s="147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11" t="s">
        <v>306</v>
      </c>
      <c r="B62" s="13" t="s">
        <v>296</v>
      </c>
      <c r="C62" s="119" t="s">
        <v>52</v>
      </c>
      <c r="D62" s="119" t="s">
        <v>362</v>
      </c>
      <c r="E62" s="119"/>
      <c r="F62" s="141" t="s">
        <v>182</v>
      </c>
      <c r="G62" s="14" t="s">
        <v>179</v>
      </c>
      <c r="H62" s="146">
        <v>99.28</v>
      </c>
      <c r="I62" s="147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11" t="s">
        <v>307</v>
      </c>
      <c r="B63" s="13" t="s">
        <v>296</v>
      </c>
      <c r="C63" s="119" t="s">
        <v>52</v>
      </c>
      <c r="D63" s="119" t="s">
        <v>363</v>
      </c>
      <c r="E63" s="119"/>
      <c r="F63" s="141" t="s">
        <v>182</v>
      </c>
      <c r="G63" s="14" t="s">
        <v>179</v>
      </c>
      <c r="H63" s="146">
        <v>425.5</v>
      </c>
      <c r="I63" s="147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11" t="s">
        <v>308</v>
      </c>
      <c r="B64" s="13" t="s">
        <v>296</v>
      </c>
      <c r="C64" s="119" t="s">
        <v>52</v>
      </c>
      <c r="D64" s="119" t="s">
        <v>364</v>
      </c>
      <c r="E64" s="119"/>
      <c r="F64" s="141" t="s">
        <v>182</v>
      </c>
      <c r="G64" s="14" t="s">
        <v>179</v>
      </c>
      <c r="H64" s="146">
        <v>709.17</v>
      </c>
      <c r="I64" s="147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11" t="s">
        <v>372</v>
      </c>
      <c r="B65" s="13" t="s">
        <v>374</v>
      </c>
      <c r="C65" s="139" t="s">
        <v>52</v>
      </c>
      <c r="D65" s="139" t="s">
        <v>52</v>
      </c>
      <c r="E65" s="139" t="s">
        <v>52</v>
      </c>
      <c r="F65" s="141" t="s">
        <v>52</v>
      </c>
      <c r="G65" s="141" t="s">
        <v>52</v>
      </c>
      <c r="H65" s="144" t="s">
        <v>52</v>
      </c>
      <c r="I65" s="144" t="s">
        <v>52</v>
      </c>
      <c r="J65" s="141" t="s">
        <v>52</v>
      </c>
      <c r="K65" s="141" t="s">
        <v>52</v>
      </c>
    </row>
    <row r="66" spans="1:11" s="16" customFormat="1" ht="65.25" customHeight="1" x14ac:dyDescent="0.25">
      <c r="A66" s="111" t="s">
        <v>396</v>
      </c>
      <c r="B66" s="13" t="s">
        <v>375</v>
      </c>
      <c r="C66" s="139">
        <v>35</v>
      </c>
      <c r="D66" s="139" t="s">
        <v>376</v>
      </c>
      <c r="E66" s="139"/>
      <c r="F66" s="141" t="s">
        <v>10</v>
      </c>
      <c r="G66" s="14" t="s">
        <v>370</v>
      </c>
      <c r="H66" s="147">
        <v>16238.76</v>
      </c>
      <c r="I66" s="147">
        <v>1</v>
      </c>
      <c r="J66" s="3">
        <v>1.32</v>
      </c>
      <c r="K66" s="9">
        <f t="shared" si="0"/>
        <v>0</v>
      </c>
    </row>
    <row r="67" spans="1:11" s="16" customFormat="1" ht="65.25" customHeight="1" x14ac:dyDescent="0.25">
      <c r="A67" s="111" t="s">
        <v>397</v>
      </c>
      <c r="B67" s="13" t="s">
        <v>380</v>
      </c>
      <c r="C67" s="139">
        <v>35</v>
      </c>
      <c r="D67" s="139" t="s">
        <v>377</v>
      </c>
      <c r="E67" s="139"/>
      <c r="F67" s="141" t="s">
        <v>379</v>
      </c>
      <c r="G67" s="14" t="s">
        <v>378</v>
      </c>
      <c r="H67" s="147">
        <v>4541.38</v>
      </c>
      <c r="I67" s="147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11" t="s">
        <v>398</v>
      </c>
      <c r="B68" s="13" t="s">
        <v>380</v>
      </c>
      <c r="C68" s="139">
        <v>35</v>
      </c>
      <c r="D68" s="139" t="s">
        <v>381</v>
      </c>
      <c r="E68" s="139"/>
      <c r="F68" s="141" t="s">
        <v>379</v>
      </c>
      <c r="G68" s="14" t="s">
        <v>378</v>
      </c>
      <c r="H68" s="147">
        <v>2431.7800000000002</v>
      </c>
      <c r="I68" s="147">
        <v>1</v>
      </c>
      <c r="J68" s="3">
        <v>1.32</v>
      </c>
      <c r="K68" s="9">
        <f t="shared" si="0"/>
        <v>0</v>
      </c>
    </row>
    <row r="69" spans="1:11" s="16" customFormat="1" ht="78.75" x14ac:dyDescent="0.25">
      <c r="A69" s="111" t="s">
        <v>399</v>
      </c>
      <c r="B69" s="13" t="s">
        <v>380</v>
      </c>
      <c r="C69" s="139">
        <v>35</v>
      </c>
      <c r="D69" s="139" t="s">
        <v>382</v>
      </c>
      <c r="E69" s="139"/>
      <c r="F69" s="141" t="s">
        <v>379</v>
      </c>
      <c r="G69" s="14" t="s">
        <v>378</v>
      </c>
      <c r="H69" s="147">
        <v>3477.97</v>
      </c>
      <c r="I69" s="147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11" t="s">
        <v>400</v>
      </c>
      <c r="B70" s="13" t="s">
        <v>380</v>
      </c>
      <c r="C70" s="139">
        <v>35</v>
      </c>
      <c r="D70" s="139" t="s">
        <v>383</v>
      </c>
      <c r="E70" s="139"/>
      <c r="F70" s="141" t="s">
        <v>379</v>
      </c>
      <c r="G70" s="14" t="s">
        <v>378</v>
      </c>
      <c r="H70" s="147">
        <v>3318.84</v>
      </c>
      <c r="I70" s="147">
        <v>1</v>
      </c>
      <c r="J70" s="3">
        <v>1.32</v>
      </c>
      <c r="K70" s="9">
        <f t="shared" si="0"/>
        <v>0</v>
      </c>
    </row>
    <row r="71" spans="1:11" s="16" customFormat="1" ht="65.25" customHeight="1" x14ac:dyDescent="0.25">
      <c r="A71" s="111" t="s">
        <v>401</v>
      </c>
      <c r="B71" s="13" t="s">
        <v>380</v>
      </c>
      <c r="C71" s="139">
        <v>35</v>
      </c>
      <c r="D71" s="139" t="s">
        <v>384</v>
      </c>
      <c r="E71" s="139"/>
      <c r="F71" s="141" t="s">
        <v>379</v>
      </c>
      <c r="G71" s="14" t="s">
        <v>378</v>
      </c>
      <c r="H71" s="147">
        <v>2053.71</v>
      </c>
      <c r="I71" s="147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11" t="s">
        <v>402</v>
      </c>
      <c r="B72" s="13" t="s">
        <v>380</v>
      </c>
      <c r="C72" s="139">
        <v>35</v>
      </c>
      <c r="D72" s="139" t="s">
        <v>385</v>
      </c>
      <c r="E72" s="139"/>
      <c r="F72" s="141" t="s">
        <v>379</v>
      </c>
      <c r="G72" s="14" t="s">
        <v>378</v>
      </c>
      <c r="H72" s="147">
        <v>3561.76</v>
      </c>
      <c r="I72" s="147">
        <v>1</v>
      </c>
      <c r="J72" s="3">
        <v>1.32</v>
      </c>
      <c r="K72" s="9">
        <f t="shared" ref="K72:K81" si="1">E72*H72*I72*J72</f>
        <v>0</v>
      </c>
    </row>
    <row r="73" spans="1:11" s="16" customFormat="1" ht="65.25" customHeight="1" x14ac:dyDescent="0.25">
      <c r="A73" s="111" t="s">
        <v>403</v>
      </c>
      <c r="B73" s="13" t="s">
        <v>380</v>
      </c>
      <c r="C73" s="139">
        <v>35</v>
      </c>
      <c r="D73" s="139" t="s">
        <v>386</v>
      </c>
      <c r="E73" s="141"/>
      <c r="F73" s="141" t="s">
        <v>379</v>
      </c>
      <c r="G73" s="14" t="s">
        <v>378</v>
      </c>
      <c r="H73" s="147">
        <v>1298.06</v>
      </c>
      <c r="I73" s="147">
        <v>1</v>
      </c>
      <c r="J73" s="3">
        <v>1.32</v>
      </c>
      <c r="K73" s="9">
        <f t="shared" si="1"/>
        <v>0</v>
      </c>
    </row>
    <row r="74" spans="1:11" s="16" customFormat="1" ht="65.25" customHeight="1" x14ac:dyDescent="0.25">
      <c r="A74" s="111" t="s">
        <v>404</v>
      </c>
      <c r="B74" s="13" t="s">
        <v>380</v>
      </c>
      <c r="C74" s="139">
        <v>35</v>
      </c>
      <c r="D74" s="139" t="s">
        <v>387</v>
      </c>
      <c r="E74" s="141"/>
      <c r="F74" s="141" t="s">
        <v>379</v>
      </c>
      <c r="G74" s="14" t="s">
        <v>378</v>
      </c>
      <c r="H74" s="147">
        <v>1183.51</v>
      </c>
      <c r="I74" s="147">
        <v>1</v>
      </c>
      <c r="J74" s="3">
        <v>1.32</v>
      </c>
      <c r="K74" s="9">
        <f t="shared" si="1"/>
        <v>0</v>
      </c>
    </row>
    <row r="75" spans="1:11" s="16" customFormat="1" ht="110.25" x14ac:dyDescent="0.25">
      <c r="A75" s="111" t="s">
        <v>405</v>
      </c>
      <c r="B75" s="13" t="s">
        <v>380</v>
      </c>
      <c r="C75" s="139">
        <v>35</v>
      </c>
      <c r="D75" s="139" t="s">
        <v>388</v>
      </c>
      <c r="E75" s="139"/>
      <c r="F75" s="141" t="s">
        <v>379</v>
      </c>
      <c r="G75" s="14" t="s">
        <v>378</v>
      </c>
      <c r="H75" s="147">
        <v>1705.4</v>
      </c>
      <c r="I75" s="147">
        <v>1</v>
      </c>
      <c r="J75" s="3">
        <v>1.32</v>
      </c>
      <c r="K75" s="9">
        <f t="shared" si="1"/>
        <v>0</v>
      </c>
    </row>
    <row r="76" spans="1:11" s="16" customFormat="1" ht="78.75" x14ac:dyDescent="0.25">
      <c r="A76" s="111" t="s">
        <v>406</v>
      </c>
      <c r="B76" s="13" t="s">
        <v>380</v>
      </c>
      <c r="C76" s="139">
        <v>35</v>
      </c>
      <c r="D76" s="139" t="s">
        <v>389</v>
      </c>
      <c r="E76" s="139"/>
      <c r="F76" s="141" t="s">
        <v>379</v>
      </c>
      <c r="G76" s="14" t="s">
        <v>378</v>
      </c>
      <c r="H76" s="147">
        <v>1483.37</v>
      </c>
      <c r="I76" s="147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11" t="s">
        <v>407</v>
      </c>
      <c r="B77" s="13" t="s">
        <v>380</v>
      </c>
      <c r="C77" s="139">
        <v>35</v>
      </c>
      <c r="D77" s="139" t="s">
        <v>390</v>
      </c>
      <c r="E77" s="139"/>
      <c r="F77" s="141" t="s">
        <v>379</v>
      </c>
      <c r="G77" s="14" t="s">
        <v>378</v>
      </c>
      <c r="H77" s="147">
        <v>1366.15</v>
      </c>
      <c r="I77" s="147">
        <v>1</v>
      </c>
      <c r="J77" s="3">
        <v>1.32</v>
      </c>
      <c r="K77" s="9">
        <f t="shared" si="1"/>
        <v>0</v>
      </c>
    </row>
    <row r="78" spans="1:11" s="16" customFormat="1" ht="65.25" customHeight="1" x14ac:dyDescent="0.25">
      <c r="A78" s="111" t="s">
        <v>408</v>
      </c>
      <c r="B78" s="13" t="s">
        <v>380</v>
      </c>
      <c r="C78" s="139">
        <v>35</v>
      </c>
      <c r="D78" s="139" t="s">
        <v>391</v>
      </c>
      <c r="E78" s="141"/>
      <c r="F78" s="141" t="s">
        <v>379</v>
      </c>
      <c r="G78" s="14" t="s">
        <v>378</v>
      </c>
      <c r="H78" s="147">
        <v>1403.46</v>
      </c>
      <c r="I78" s="147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11" t="s">
        <v>409</v>
      </c>
      <c r="B79" s="13" t="s">
        <v>394</v>
      </c>
      <c r="C79" s="139">
        <v>35</v>
      </c>
      <c r="D79" s="139" t="s">
        <v>395</v>
      </c>
      <c r="E79" s="139"/>
      <c r="F79" s="141" t="s">
        <v>379</v>
      </c>
      <c r="G79" s="14" t="s">
        <v>421</v>
      </c>
      <c r="H79" s="146">
        <v>69.099999999999994</v>
      </c>
      <c r="I79" s="147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11" t="s">
        <v>367</v>
      </c>
      <c r="B80" s="13" t="s">
        <v>413</v>
      </c>
      <c r="C80" s="139" t="s">
        <v>52</v>
      </c>
      <c r="D80" s="139" t="s">
        <v>52</v>
      </c>
      <c r="E80" s="139" t="s">
        <v>52</v>
      </c>
      <c r="F80" s="141" t="s">
        <v>52</v>
      </c>
      <c r="G80" s="14" t="s">
        <v>52</v>
      </c>
      <c r="H80" s="146" t="s">
        <v>52</v>
      </c>
      <c r="I80" s="147" t="s">
        <v>52</v>
      </c>
      <c r="J80" s="3" t="s">
        <v>52</v>
      </c>
      <c r="K80" s="9" t="s">
        <v>52</v>
      </c>
    </row>
    <row r="81" spans="1:11" s="16" customFormat="1" ht="65.25" customHeight="1" x14ac:dyDescent="0.25">
      <c r="A81" s="111" t="s">
        <v>410</v>
      </c>
      <c r="B81" s="13" t="s">
        <v>414</v>
      </c>
      <c r="C81" s="139">
        <v>35</v>
      </c>
      <c r="D81" s="139" t="s">
        <v>411</v>
      </c>
      <c r="E81" s="139"/>
      <c r="F81" s="141" t="s">
        <v>182</v>
      </c>
      <c r="G81" s="14" t="s">
        <v>412</v>
      </c>
      <c r="H81" s="147">
        <v>1974.33</v>
      </c>
      <c r="I81" s="147">
        <v>1</v>
      </c>
      <c r="J81" s="3">
        <v>1</v>
      </c>
      <c r="K81" s="9">
        <f t="shared" si="1"/>
        <v>0</v>
      </c>
    </row>
    <row r="82" spans="1:11" s="16" customFormat="1" ht="55.5" customHeight="1" x14ac:dyDescent="0.25">
      <c r="A82" s="47"/>
      <c r="B82" s="13" t="s">
        <v>21</v>
      </c>
      <c r="C82" s="108" t="s">
        <v>52</v>
      </c>
      <c r="D82" s="108" t="s">
        <v>52</v>
      </c>
      <c r="E82" s="108" t="s">
        <v>52</v>
      </c>
      <c r="F82" s="141" t="s">
        <v>52</v>
      </c>
      <c r="G82" s="141" t="s">
        <v>52</v>
      </c>
      <c r="H82" s="141" t="s">
        <v>52</v>
      </c>
      <c r="I82" s="141" t="s">
        <v>52</v>
      </c>
      <c r="J82" s="141" t="s">
        <v>52</v>
      </c>
      <c r="K82" s="17">
        <f>SUM(K7:K18,K20:K26,K28:K34,K36:K42,K44,K46:K52,K54:K56,K58:K64,K66:K79)+K81</f>
        <v>0</v>
      </c>
    </row>
    <row r="83" spans="1:11" ht="15.75" customHeight="1" x14ac:dyDescent="0.25">
      <c r="A83" s="48"/>
      <c r="B83" s="21"/>
      <c r="C83" s="20"/>
      <c r="D83" s="20"/>
      <c r="J83" s="3"/>
    </row>
    <row r="84" spans="1:11" s="29" customFormat="1" ht="18.75" customHeight="1" x14ac:dyDescent="0.25">
      <c r="A84" s="176"/>
      <c r="B84" s="176"/>
      <c r="H84" s="113"/>
      <c r="I84" s="140"/>
      <c r="J84" s="120"/>
    </row>
    <row r="85" spans="1:11" s="29" customFormat="1" ht="41.25" customHeight="1" x14ac:dyDescent="0.25">
      <c r="A85" s="176"/>
      <c r="B85" s="176"/>
      <c r="H85" s="113"/>
      <c r="I85" s="140"/>
      <c r="J85" s="120"/>
    </row>
    <row r="86" spans="1:11" s="29" customFormat="1" ht="38.25" customHeight="1" x14ac:dyDescent="0.25">
      <c r="A86" s="176"/>
      <c r="B86" s="176"/>
      <c r="H86" s="113"/>
      <c r="I86" s="140"/>
      <c r="J86" s="120"/>
    </row>
    <row r="87" spans="1:11" s="29" customFormat="1" ht="18.75" customHeight="1" x14ac:dyDescent="0.25">
      <c r="A87" s="177"/>
      <c r="B87" s="177"/>
      <c r="H87" s="113"/>
      <c r="I87" s="140"/>
      <c r="J87" s="120"/>
    </row>
    <row r="88" spans="1:11" s="29" customFormat="1" ht="217.5" customHeight="1" x14ac:dyDescent="0.25">
      <c r="A88" s="178"/>
      <c r="B88" s="179"/>
      <c r="H88" s="113"/>
      <c r="I88" s="140"/>
      <c r="J88" s="120"/>
    </row>
    <row r="89" spans="1:11" ht="53.25" customHeight="1" x14ac:dyDescent="0.25">
      <c r="A89" s="178"/>
      <c r="B89" s="180"/>
    </row>
    <row r="90" spans="1:11" x14ac:dyDescent="0.25">
      <c r="A90" s="175"/>
      <c r="B90" s="175"/>
    </row>
    <row r="91" spans="1:11" x14ac:dyDescent="0.25">
      <c r="B91" s="109"/>
    </row>
    <row r="95" spans="1:11" x14ac:dyDescent="0.25">
      <c r="B95" s="109"/>
    </row>
  </sheetData>
  <autoFilter ref="A6:K82"/>
  <mergeCells count="13">
    <mergeCell ref="C3:F3"/>
    <mergeCell ref="G3:K3"/>
    <mergeCell ref="A1:K1"/>
    <mergeCell ref="C2:K2"/>
    <mergeCell ref="A2:A4"/>
    <mergeCell ref="B2:B4"/>
    <mergeCell ref="A87:B87"/>
    <mergeCell ref="A88:B88"/>
    <mergeCell ref="A89:B89"/>
    <mergeCell ref="A90:B90"/>
    <mergeCell ref="A84:B84"/>
    <mergeCell ref="A85:B85"/>
    <mergeCell ref="A86:B86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view="pageBreakPreview" zoomScale="70" zoomScaleNormal="70" zoomScaleSheetLayoutView="70" workbookViewId="0">
      <pane ySplit="4" topLeftCell="A65" activePane="bottomLeft" state="frozen"/>
      <selection pane="bottomLeft" activeCell="O14" sqref="O14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81" t="s">
        <v>333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5.75" customHeight="1" x14ac:dyDescent="0.25">
      <c r="A2" s="182" t="s">
        <v>0</v>
      </c>
      <c r="B2" s="185" t="s">
        <v>2</v>
      </c>
      <c r="C2" s="188" t="s">
        <v>18</v>
      </c>
      <c r="D2" s="188"/>
      <c r="E2" s="188"/>
      <c r="F2" s="188"/>
      <c r="G2" s="188"/>
      <c r="H2" s="188"/>
      <c r="I2" s="188"/>
      <c r="J2" s="188"/>
      <c r="K2" s="188"/>
    </row>
    <row r="3" spans="1:11" ht="33.75" customHeight="1" x14ac:dyDescent="0.25">
      <c r="A3" s="183"/>
      <c r="B3" s="186"/>
      <c r="C3" s="189" t="s">
        <v>8</v>
      </c>
      <c r="D3" s="189"/>
      <c r="E3" s="189"/>
      <c r="F3" s="189"/>
      <c r="G3" s="189" t="s">
        <v>53</v>
      </c>
      <c r="H3" s="195"/>
      <c r="I3" s="195"/>
      <c r="J3" s="195"/>
      <c r="K3" s="195"/>
    </row>
    <row r="4" spans="1:11" s="8" customFormat="1" ht="63" x14ac:dyDescent="0.25">
      <c r="A4" s="184"/>
      <c r="B4" s="187"/>
      <c r="C4" s="55" t="s">
        <v>14</v>
      </c>
      <c r="D4" s="55" t="s">
        <v>6</v>
      </c>
      <c r="E4" s="55" t="s">
        <v>49</v>
      </c>
      <c r="F4" s="55" t="s">
        <v>7</v>
      </c>
      <c r="G4" s="55" t="s">
        <v>9</v>
      </c>
      <c r="H4" s="55" t="s">
        <v>132</v>
      </c>
      <c r="I4" s="139" t="s">
        <v>415</v>
      </c>
      <c r="J4" s="116" t="s">
        <v>133</v>
      </c>
      <c r="K4" s="11" t="s">
        <v>19</v>
      </c>
    </row>
    <row r="5" spans="1:11" s="10" customFormat="1" x14ac:dyDescent="0.25">
      <c r="A5" s="46">
        <v>1</v>
      </c>
      <c r="B5" s="55">
        <v>2</v>
      </c>
      <c r="C5" s="137">
        <v>3</v>
      </c>
      <c r="D5" s="139">
        <v>4</v>
      </c>
      <c r="E5" s="139">
        <v>6</v>
      </c>
      <c r="F5" s="137">
        <v>7</v>
      </c>
      <c r="G5" s="139">
        <v>8</v>
      </c>
      <c r="H5" s="137">
        <v>9</v>
      </c>
      <c r="I5" s="139">
        <v>10</v>
      </c>
      <c r="J5" s="137">
        <v>11</v>
      </c>
      <c r="K5" s="139">
        <v>12</v>
      </c>
    </row>
    <row r="6" spans="1:11" s="10" customFormat="1" ht="63" x14ac:dyDescent="0.25">
      <c r="A6" s="54">
        <v>1</v>
      </c>
      <c r="B6" s="12" t="s">
        <v>189</v>
      </c>
      <c r="C6" s="55" t="s">
        <v>52</v>
      </c>
      <c r="D6" s="55" t="s">
        <v>52</v>
      </c>
      <c r="E6" s="55" t="s">
        <v>52</v>
      </c>
      <c r="F6" s="141" t="s">
        <v>52</v>
      </c>
      <c r="G6" s="141" t="s">
        <v>52</v>
      </c>
      <c r="H6" s="144" t="s">
        <v>52</v>
      </c>
      <c r="I6" s="141" t="s">
        <v>418</v>
      </c>
      <c r="J6" s="141" t="s">
        <v>52</v>
      </c>
      <c r="K6" s="141" t="s">
        <v>52</v>
      </c>
    </row>
    <row r="7" spans="1:11" s="10" customFormat="1" ht="47.25" x14ac:dyDescent="0.25">
      <c r="A7" s="54" t="s">
        <v>39</v>
      </c>
      <c r="B7" s="12" t="s">
        <v>190</v>
      </c>
      <c r="C7" s="55" t="s">
        <v>75</v>
      </c>
      <c r="D7" s="23" t="s">
        <v>191</v>
      </c>
      <c r="E7" s="55"/>
      <c r="F7" s="143" t="s">
        <v>12</v>
      </c>
      <c r="G7" s="14" t="s">
        <v>120</v>
      </c>
      <c r="H7" s="145">
        <v>1929.53</v>
      </c>
      <c r="I7" s="141"/>
      <c r="J7" s="141">
        <v>1.78</v>
      </c>
      <c r="K7" s="15">
        <f>E7*H7*I7*J7</f>
        <v>0</v>
      </c>
    </row>
    <row r="8" spans="1:11" s="10" customFormat="1" ht="47.25" x14ac:dyDescent="0.25">
      <c r="A8" s="111" t="s">
        <v>40</v>
      </c>
      <c r="B8" s="12" t="s">
        <v>190</v>
      </c>
      <c r="C8" s="116">
        <v>0.4</v>
      </c>
      <c r="D8" s="23" t="s">
        <v>191</v>
      </c>
      <c r="E8" s="116"/>
      <c r="F8" s="143" t="s">
        <v>12</v>
      </c>
      <c r="G8" s="14" t="s">
        <v>120</v>
      </c>
      <c r="H8" s="144">
        <v>963.68</v>
      </c>
      <c r="I8" s="141"/>
      <c r="J8" s="141">
        <v>1.89</v>
      </c>
      <c r="K8" s="15">
        <f t="shared" ref="K8:K71" si="0">E8*H8*I8*J8</f>
        <v>0</v>
      </c>
    </row>
    <row r="9" spans="1:11" s="10" customFormat="1" ht="47.25" x14ac:dyDescent="0.25">
      <c r="A9" s="111" t="s">
        <v>69</v>
      </c>
      <c r="B9" s="12" t="s">
        <v>190</v>
      </c>
      <c r="C9" s="116" t="s">
        <v>75</v>
      </c>
      <c r="D9" s="23" t="s">
        <v>192</v>
      </c>
      <c r="E9" s="116"/>
      <c r="F9" s="143" t="s">
        <v>12</v>
      </c>
      <c r="G9" s="14" t="s">
        <v>120</v>
      </c>
      <c r="H9" s="145">
        <v>3054.93</v>
      </c>
      <c r="I9" s="141"/>
      <c r="J9" s="141">
        <v>1.67</v>
      </c>
      <c r="K9" s="15">
        <f t="shared" si="0"/>
        <v>0</v>
      </c>
    </row>
    <row r="10" spans="1:11" s="10" customFormat="1" ht="47.25" x14ac:dyDescent="0.25">
      <c r="A10" s="111" t="s">
        <v>97</v>
      </c>
      <c r="B10" s="12" t="s">
        <v>190</v>
      </c>
      <c r="C10" s="116">
        <v>0.4</v>
      </c>
      <c r="D10" s="23" t="s">
        <v>192</v>
      </c>
      <c r="E10" s="116"/>
      <c r="F10" s="143" t="s">
        <v>12</v>
      </c>
      <c r="G10" s="14" t="s">
        <v>120</v>
      </c>
      <c r="H10" s="145">
        <v>1526.73</v>
      </c>
      <c r="I10" s="141"/>
      <c r="J10" s="141">
        <v>1.73</v>
      </c>
      <c r="K10" s="15">
        <f t="shared" si="0"/>
        <v>0</v>
      </c>
    </row>
    <row r="11" spans="1:11" s="10" customFormat="1" ht="47.25" x14ac:dyDescent="0.25">
      <c r="A11" s="54" t="s">
        <v>99</v>
      </c>
      <c r="B11" s="12" t="s">
        <v>193</v>
      </c>
      <c r="C11" s="116" t="s">
        <v>75</v>
      </c>
      <c r="D11" s="23" t="s">
        <v>191</v>
      </c>
      <c r="E11" s="55"/>
      <c r="F11" s="143" t="s">
        <v>12</v>
      </c>
      <c r="G11" s="14" t="s">
        <v>194</v>
      </c>
      <c r="H11" s="145">
        <v>1262.83</v>
      </c>
      <c r="I11" s="141"/>
      <c r="J11" s="141">
        <v>1.1299999999999999</v>
      </c>
      <c r="K11" s="15">
        <f t="shared" si="0"/>
        <v>0</v>
      </c>
    </row>
    <row r="12" spans="1:11" s="10" customFormat="1" ht="47.25" x14ac:dyDescent="0.25">
      <c r="A12" s="111" t="s">
        <v>100</v>
      </c>
      <c r="B12" s="12" t="s">
        <v>193</v>
      </c>
      <c r="C12" s="116">
        <v>0.4</v>
      </c>
      <c r="D12" s="23" t="s">
        <v>191</v>
      </c>
      <c r="E12" s="126"/>
      <c r="F12" s="143" t="s">
        <v>12</v>
      </c>
      <c r="G12" s="14" t="s">
        <v>194</v>
      </c>
      <c r="H12" s="144">
        <v>949.02</v>
      </c>
      <c r="I12" s="141"/>
      <c r="J12" s="141">
        <v>1.1299999999999999</v>
      </c>
      <c r="K12" s="15">
        <f t="shared" si="0"/>
        <v>0</v>
      </c>
    </row>
    <row r="13" spans="1:11" s="10" customFormat="1" ht="47.25" x14ac:dyDescent="0.25">
      <c r="A13" s="111" t="s">
        <v>101</v>
      </c>
      <c r="B13" s="12" t="s">
        <v>193</v>
      </c>
      <c r="C13" s="116" t="s">
        <v>75</v>
      </c>
      <c r="D13" s="23" t="s">
        <v>192</v>
      </c>
      <c r="E13" s="116"/>
      <c r="F13" s="143" t="s">
        <v>12</v>
      </c>
      <c r="G13" s="14" t="s">
        <v>194</v>
      </c>
      <c r="H13" s="145">
        <v>1421.78</v>
      </c>
      <c r="I13" s="141"/>
      <c r="J13" s="141">
        <v>1.1299999999999999</v>
      </c>
      <c r="K13" s="15">
        <f t="shared" si="0"/>
        <v>0</v>
      </c>
    </row>
    <row r="14" spans="1:11" s="10" customFormat="1" ht="47.25" x14ac:dyDescent="0.25">
      <c r="A14" s="111" t="s">
        <v>102</v>
      </c>
      <c r="B14" s="12" t="s">
        <v>193</v>
      </c>
      <c r="C14" s="116">
        <v>0.4</v>
      </c>
      <c r="D14" s="23" t="s">
        <v>192</v>
      </c>
      <c r="E14" s="116"/>
      <c r="F14" s="143" t="s">
        <v>12</v>
      </c>
      <c r="G14" s="14" t="s">
        <v>194</v>
      </c>
      <c r="H14" s="145">
        <v>1214.6400000000001</v>
      </c>
      <c r="I14" s="141"/>
      <c r="J14" s="141">
        <v>1.1299999999999999</v>
      </c>
      <c r="K14" s="15">
        <f t="shared" si="0"/>
        <v>0</v>
      </c>
    </row>
    <row r="15" spans="1:11" s="10" customFormat="1" ht="31.5" x14ac:dyDescent="0.25">
      <c r="A15" s="111" t="s">
        <v>103</v>
      </c>
      <c r="B15" s="12" t="s">
        <v>195</v>
      </c>
      <c r="C15" s="116" t="s">
        <v>196</v>
      </c>
      <c r="D15" s="23" t="s">
        <v>197</v>
      </c>
      <c r="E15" s="116"/>
      <c r="F15" s="143" t="s">
        <v>12</v>
      </c>
      <c r="G15" s="14" t="s">
        <v>200</v>
      </c>
      <c r="H15" s="144">
        <v>808.95</v>
      </c>
      <c r="I15" s="141">
        <v>1</v>
      </c>
      <c r="J15" s="141">
        <v>1.1200000000000001</v>
      </c>
      <c r="K15" s="15">
        <f t="shared" si="0"/>
        <v>0</v>
      </c>
    </row>
    <row r="16" spans="1:11" s="10" customFormat="1" ht="31.5" x14ac:dyDescent="0.25">
      <c r="A16" s="111" t="s">
        <v>104</v>
      </c>
      <c r="B16" s="12" t="s">
        <v>195</v>
      </c>
      <c r="C16" s="116" t="s">
        <v>196</v>
      </c>
      <c r="D16" s="23" t="s">
        <v>198</v>
      </c>
      <c r="E16" s="116"/>
      <c r="F16" s="143" t="s">
        <v>12</v>
      </c>
      <c r="G16" s="14" t="s">
        <v>200</v>
      </c>
      <c r="H16" s="144">
        <v>964.5</v>
      </c>
      <c r="I16" s="141">
        <v>1</v>
      </c>
      <c r="J16" s="141">
        <v>1.1200000000000001</v>
      </c>
      <c r="K16" s="15">
        <f t="shared" si="0"/>
        <v>0</v>
      </c>
    </row>
    <row r="17" spans="1:11" s="10" customFormat="1" ht="31.5" x14ac:dyDescent="0.25">
      <c r="A17" s="111" t="s">
        <v>231</v>
      </c>
      <c r="B17" s="12" t="s">
        <v>195</v>
      </c>
      <c r="C17" s="116" t="s">
        <v>196</v>
      </c>
      <c r="D17" s="23" t="s">
        <v>199</v>
      </c>
      <c r="E17" s="116"/>
      <c r="F17" s="143" t="s">
        <v>12</v>
      </c>
      <c r="G17" s="14" t="s">
        <v>200</v>
      </c>
      <c r="H17" s="145">
        <v>1109.82</v>
      </c>
      <c r="I17" s="141">
        <v>1</v>
      </c>
      <c r="J17" s="141">
        <v>1.1200000000000001</v>
      </c>
      <c r="K17" s="15">
        <f t="shared" si="0"/>
        <v>0</v>
      </c>
    </row>
    <row r="18" spans="1:11" s="10" customFormat="1" ht="78.75" x14ac:dyDescent="0.25">
      <c r="A18" s="111" t="s">
        <v>232</v>
      </c>
      <c r="B18" s="12" t="s">
        <v>201</v>
      </c>
      <c r="C18" s="116" t="s">
        <v>196</v>
      </c>
      <c r="D18" s="23" t="s">
        <v>202</v>
      </c>
      <c r="E18" s="116"/>
      <c r="F18" s="143" t="s">
        <v>12</v>
      </c>
      <c r="G18" s="14" t="s">
        <v>215</v>
      </c>
      <c r="H18" s="144">
        <v>1487.23</v>
      </c>
      <c r="I18" s="141">
        <v>1</v>
      </c>
      <c r="J18" s="141">
        <v>1.1100000000000001</v>
      </c>
      <c r="K18" s="15">
        <f t="shared" si="0"/>
        <v>0</v>
      </c>
    </row>
    <row r="19" spans="1:11" s="10" customFormat="1" ht="78.75" x14ac:dyDescent="0.25">
      <c r="A19" s="111" t="s">
        <v>233</v>
      </c>
      <c r="B19" s="12" t="s">
        <v>201</v>
      </c>
      <c r="C19" s="116" t="s">
        <v>196</v>
      </c>
      <c r="D19" s="23" t="s">
        <v>203</v>
      </c>
      <c r="E19" s="116"/>
      <c r="F19" s="143" t="s">
        <v>12</v>
      </c>
      <c r="G19" s="14" t="s">
        <v>215</v>
      </c>
      <c r="H19" s="145">
        <v>1502.12</v>
      </c>
      <c r="I19" s="141">
        <v>1</v>
      </c>
      <c r="J19" s="141">
        <v>1.1100000000000001</v>
      </c>
      <c r="K19" s="15">
        <f t="shared" si="0"/>
        <v>0</v>
      </c>
    </row>
    <row r="20" spans="1:11" s="10" customFormat="1" ht="78.75" x14ac:dyDescent="0.25">
      <c r="A20" s="111" t="s">
        <v>234</v>
      </c>
      <c r="B20" s="12" t="s">
        <v>201</v>
      </c>
      <c r="C20" s="116" t="s">
        <v>196</v>
      </c>
      <c r="D20" s="23" t="s">
        <v>204</v>
      </c>
      <c r="E20" s="116"/>
      <c r="F20" s="143" t="s">
        <v>12</v>
      </c>
      <c r="G20" s="14" t="s">
        <v>215</v>
      </c>
      <c r="H20" s="145">
        <v>1529.52</v>
      </c>
      <c r="I20" s="141">
        <v>1</v>
      </c>
      <c r="J20" s="141">
        <v>1.1100000000000001</v>
      </c>
      <c r="K20" s="15">
        <f t="shared" si="0"/>
        <v>0</v>
      </c>
    </row>
    <row r="21" spans="1:11" s="10" customFormat="1" ht="78.75" x14ac:dyDescent="0.25">
      <c r="A21" s="111" t="s">
        <v>235</v>
      </c>
      <c r="B21" s="12" t="s">
        <v>201</v>
      </c>
      <c r="C21" s="116" t="s">
        <v>196</v>
      </c>
      <c r="D21" s="23" t="s">
        <v>205</v>
      </c>
      <c r="E21" s="116"/>
      <c r="F21" s="143" t="s">
        <v>12</v>
      </c>
      <c r="G21" s="14" t="s">
        <v>215</v>
      </c>
      <c r="H21" s="145">
        <v>1562.5</v>
      </c>
      <c r="I21" s="141">
        <v>1</v>
      </c>
      <c r="J21" s="141">
        <v>1.1100000000000001</v>
      </c>
      <c r="K21" s="15">
        <f t="shared" si="0"/>
        <v>0</v>
      </c>
    </row>
    <row r="22" spans="1:11" s="10" customFormat="1" ht="78.75" x14ac:dyDescent="0.25">
      <c r="A22" s="111" t="s">
        <v>236</v>
      </c>
      <c r="B22" s="12" t="s">
        <v>201</v>
      </c>
      <c r="C22" s="116" t="s">
        <v>196</v>
      </c>
      <c r="D22" s="23" t="s">
        <v>206</v>
      </c>
      <c r="E22" s="116"/>
      <c r="F22" s="143" t="s">
        <v>12</v>
      </c>
      <c r="G22" s="14" t="s">
        <v>215</v>
      </c>
      <c r="H22" s="145">
        <v>1599.54</v>
      </c>
      <c r="I22" s="141">
        <v>1</v>
      </c>
      <c r="J22" s="141">
        <v>1.1100000000000001</v>
      </c>
      <c r="K22" s="15">
        <f t="shared" si="0"/>
        <v>0</v>
      </c>
    </row>
    <row r="23" spans="1:11" s="10" customFormat="1" ht="78.75" x14ac:dyDescent="0.25">
      <c r="A23" s="111" t="s">
        <v>237</v>
      </c>
      <c r="B23" s="12" t="s">
        <v>201</v>
      </c>
      <c r="C23" s="116" t="s">
        <v>196</v>
      </c>
      <c r="D23" s="23" t="s">
        <v>207</v>
      </c>
      <c r="E23" s="134"/>
      <c r="F23" s="143" t="s">
        <v>12</v>
      </c>
      <c r="G23" s="14" t="s">
        <v>215</v>
      </c>
      <c r="H23" s="144">
        <v>405.81</v>
      </c>
      <c r="I23" s="141">
        <v>1</v>
      </c>
      <c r="J23" s="141">
        <v>1.1100000000000001</v>
      </c>
      <c r="K23" s="15">
        <f t="shared" si="0"/>
        <v>0</v>
      </c>
    </row>
    <row r="24" spans="1:11" s="10" customFormat="1" ht="78.75" x14ac:dyDescent="0.25">
      <c r="A24" s="111" t="s">
        <v>238</v>
      </c>
      <c r="B24" s="12" t="s">
        <v>201</v>
      </c>
      <c r="C24" s="116" t="s">
        <v>196</v>
      </c>
      <c r="D24" s="23" t="s">
        <v>208</v>
      </c>
      <c r="E24" s="116"/>
      <c r="F24" s="143" t="s">
        <v>12</v>
      </c>
      <c r="G24" s="14" t="s">
        <v>215</v>
      </c>
      <c r="H24" s="144">
        <v>465.01</v>
      </c>
      <c r="I24" s="141">
        <v>1</v>
      </c>
      <c r="J24" s="141">
        <v>1.1100000000000001</v>
      </c>
      <c r="K24" s="15">
        <f t="shared" si="0"/>
        <v>0</v>
      </c>
    </row>
    <row r="25" spans="1:11" s="10" customFormat="1" ht="78.75" x14ac:dyDescent="0.25">
      <c r="A25" s="111" t="s">
        <v>239</v>
      </c>
      <c r="B25" s="12" t="s">
        <v>201</v>
      </c>
      <c r="C25" s="116" t="s">
        <v>196</v>
      </c>
      <c r="D25" s="23" t="s">
        <v>209</v>
      </c>
      <c r="E25" s="116"/>
      <c r="F25" s="143" t="s">
        <v>12</v>
      </c>
      <c r="G25" s="14" t="s">
        <v>215</v>
      </c>
      <c r="H25" s="144">
        <v>514.91</v>
      </c>
      <c r="I25" s="141">
        <v>1</v>
      </c>
      <c r="J25" s="141">
        <v>1.1100000000000001</v>
      </c>
      <c r="K25" s="15">
        <f t="shared" si="0"/>
        <v>0</v>
      </c>
    </row>
    <row r="26" spans="1:11" s="10" customFormat="1" ht="78.75" x14ac:dyDescent="0.25">
      <c r="A26" s="111" t="s">
        <v>240</v>
      </c>
      <c r="B26" s="12" t="s">
        <v>201</v>
      </c>
      <c r="C26" s="116" t="s">
        <v>196</v>
      </c>
      <c r="D26" s="23" t="s">
        <v>210</v>
      </c>
      <c r="E26" s="127"/>
      <c r="F26" s="143" t="s">
        <v>12</v>
      </c>
      <c r="G26" s="14" t="s">
        <v>215</v>
      </c>
      <c r="H26" s="144">
        <v>525.24</v>
      </c>
      <c r="I26" s="141">
        <v>1</v>
      </c>
      <c r="J26" s="141">
        <v>1.1100000000000001</v>
      </c>
      <c r="K26" s="15">
        <f t="shared" si="0"/>
        <v>0</v>
      </c>
    </row>
    <row r="27" spans="1:11" s="10" customFormat="1" ht="78.75" x14ac:dyDescent="0.25">
      <c r="A27" s="111" t="s">
        <v>241</v>
      </c>
      <c r="B27" s="12" t="s">
        <v>201</v>
      </c>
      <c r="C27" s="116" t="s">
        <v>196</v>
      </c>
      <c r="D27" s="23" t="s">
        <v>211</v>
      </c>
      <c r="E27" s="116"/>
      <c r="F27" s="143" t="s">
        <v>12</v>
      </c>
      <c r="G27" s="14" t="s">
        <v>215</v>
      </c>
      <c r="H27" s="144">
        <v>570.95000000000005</v>
      </c>
      <c r="I27" s="141">
        <v>1</v>
      </c>
      <c r="J27" s="141">
        <v>1.1100000000000001</v>
      </c>
      <c r="K27" s="15">
        <f t="shared" si="0"/>
        <v>0</v>
      </c>
    </row>
    <row r="28" spans="1:11" s="10" customFormat="1" ht="78.75" x14ac:dyDescent="0.25">
      <c r="A28" s="111" t="s">
        <v>242</v>
      </c>
      <c r="B28" s="12" t="s">
        <v>201</v>
      </c>
      <c r="C28" s="116" t="s">
        <v>196</v>
      </c>
      <c r="D28" s="23" t="s">
        <v>212</v>
      </c>
      <c r="E28" s="116"/>
      <c r="F28" s="143" t="s">
        <v>12</v>
      </c>
      <c r="G28" s="14" t="s">
        <v>215</v>
      </c>
      <c r="H28" s="144">
        <v>647.77</v>
      </c>
      <c r="I28" s="141">
        <v>1</v>
      </c>
      <c r="J28" s="141">
        <v>1.1100000000000001</v>
      </c>
      <c r="K28" s="15">
        <f t="shared" si="0"/>
        <v>0</v>
      </c>
    </row>
    <row r="29" spans="1:11" s="10" customFormat="1" ht="78.75" x14ac:dyDescent="0.25">
      <c r="A29" s="111" t="s">
        <v>243</v>
      </c>
      <c r="B29" s="12" t="s">
        <v>201</v>
      </c>
      <c r="C29" s="116" t="s">
        <v>196</v>
      </c>
      <c r="D29" s="23" t="s">
        <v>213</v>
      </c>
      <c r="E29" s="116"/>
      <c r="F29" s="143" t="s">
        <v>12</v>
      </c>
      <c r="G29" s="14" t="s">
        <v>215</v>
      </c>
      <c r="H29" s="144">
        <v>790.09</v>
      </c>
      <c r="I29" s="141">
        <v>1</v>
      </c>
      <c r="J29" s="141">
        <v>1.1100000000000001</v>
      </c>
      <c r="K29" s="15">
        <f t="shared" si="0"/>
        <v>0</v>
      </c>
    </row>
    <row r="30" spans="1:11" s="10" customFormat="1" ht="78.75" x14ac:dyDescent="0.25">
      <c r="A30" s="111" t="s">
        <v>244</v>
      </c>
      <c r="B30" s="12" t="s">
        <v>201</v>
      </c>
      <c r="C30" s="116" t="s">
        <v>196</v>
      </c>
      <c r="D30" s="23" t="s">
        <v>214</v>
      </c>
      <c r="E30" s="116"/>
      <c r="F30" s="143" t="s">
        <v>12</v>
      </c>
      <c r="G30" s="14" t="s">
        <v>215</v>
      </c>
      <c r="H30" s="144">
        <v>873.11</v>
      </c>
      <c r="I30" s="141">
        <v>1</v>
      </c>
      <c r="J30" s="141">
        <v>1.1100000000000001</v>
      </c>
      <c r="K30" s="15">
        <f t="shared" si="0"/>
        <v>0</v>
      </c>
    </row>
    <row r="31" spans="1:11" s="16" customFormat="1" ht="30" customHeight="1" x14ac:dyDescent="0.25">
      <c r="A31" s="47" t="s">
        <v>167</v>
      </c>
      <c r="B31" s="13" t="s">
        <v>4</v>
      </c>
      <c r="C31" s="116" t="s">
        <v>52</v>
      </c>
      <c r="D31" s="116" t="s">
        <v>52</v>
      </c>
      <c r="E31" s="116" t="s">
        <v>52</v>
      </c>
      <c r="F31" s="141" t="s">
        <v>52</v>
      </c>
      <c r="G31" s="141" t="s">
        <v>52</v>
      </c>
      <c r="H31" s="144" t="s">
        <v>52</v>
      </c>
      <c r="I31" s="141" t="s">
        <v>52</v>
      </c>
      <c r="J31" s="141" t="s">
        <v>52</v>
      </c>
      <c r="K31" s="141" t="s">
        <v>52</v>
      </c>
    </row>
    <row r="32" spans="1:11" s="16" customFormat="1" ht="30" customHeight="1" x14ac:dyDescent="0.25">
      <c r="A32" s="47" t="s">
        <v>41</v>
      </c>
      <c r="B32" s="12" t="s">
        <v>35</v>
      </c>
      <c r="C32" s="111" t="s">
        <v>152</v>
      </c>
      <c r="D32" s="116" t="s">
        <v>217</v>
      </c>
      <c r="E32" s="116"/>
      <c r="F32" s="141" t="s">
        <v>10</v>
      </c>
      <c r="G32" s="14" t="s">
        <v>50</v>
      </c>
      <c r="H32" s="146">
        <v>234.03</v>
      </c>
      <c r="I32" s="3">
        <v>1</v>
      </c>
      <c r="J32" s="3">
        <v>1</v>
      </c>
      <c r="K32" s="15">
        <f t="shared" si="0"/>
        <v>0</v>
      </c>
    </row>
    <row r="33" spans="1:11" s="16" customFormat="1" ht="30" customHeight="1" x14ac:dyDescent="0.25">
      <c r="A33" s="47" t="s">
        <v>42</v>
      </c>
      <c r="B33" s="12" t="s">
        <v>36</v>
      </c>
      <c r="C33" s="111" t="s">
        <v>216</v>
      </c>
      <c r="D33" s="116" t="s">
        <v>218</v>
      </c>
      <c r="E33" s="116"/>
      <c r="F33" s="141" t="s">
        <v>10</v>
      </c>
      <c r="G33" s="14" t="s">
        <v>50</v>
      </c>
      <c r="H33" s="146">
        <v>795.69</v>
      </c>
      <c r="I33" s="3">
        <v>1</v>
      </c>
      <c r="J33" s="3">
        <v>1</v>
      </c>
      <c r="K33" s="15">
        <f t="shared" si="0"/>
        <v>0</v>
      </c>
    </row>
    <row r="34" spans="1:11" s="16" customFormat="1" ht="30" customHeight="1" x14ac:dyDescent="0.25">
      <c r="A34" s="47" t="s">
        <v>168</v>
      </c>
      <c r="B34" s="12" t="s">
        <v>36</v>
      </c>
      <c r="C34" s="111" t="s">
        <v>216</v>
      </c>
      <c r="D34" s="116" t="s">
        <v>219</v>
      </c>
      <c r="E34" s="116"/>
      <c r="F34" s="141" t="s">
        <v>10</v>
      </c>
      <c r="G34" s="14" t="s">
        <v>50</v>
      </c>
      <c r="H34" s="146">
        <v>795.69</v>
      </c>
      <c r="I34" s="3">
        <v>1</v>
      </c>
      <c r="J34" s="3">
        <v>1</v>
      </c>
      <c r="K34" s="15">
        <f t="shared" si="0"/>
        <v>0</v>
      </c>
    </row>
    <row r="35" spans="1:11" s="16" customFormat="1" ht="30" customHeight="1" x14ac:dyDescent="0.25">
      <c r="A35" s="47" t="s">
        <v>169</v>
      </c>
      <c r="B35" s="12" t="s">
        <v>36</v>
      </c>
      <c r="C35" s="111" t="s">
        <v>216</v>
      </c>
      <c r="D35" s="116" t="s">
        <v>220</v>
      </c>
      <c r="E35" s="116"/>
      <c r="F35" s="141" t="s">
        <v>10</v>
      </c>
      <c r="G35" s="14" t="s">
        <v>50</v>
      </c>
      <c r="H35" s="147">
        <v>3289.12</v>
      </c>
      <c r="I35" s="3">
        <v>1</v>
      </c>
      <c r="J35" s="3">
        <v>1</v>
      </c>
      <c r="K35" s="15">
        <f t="shared" si="0"/>
        <v>0</v>
      </c>
    </row>
    <row r="36" spans="1:11" s="10" customFormat="1" ht="72.75" customHeight="1" x14ac:dyDescent="0.25">
      <c r="A36" s="111" t="s">
        <v>118</v>
      </c>
      <c r="B36" s="12" t="s">
        <v>221</v>
      </c>
      <c r="C36" s="116" t="s">
        <v>52</v>
      </c>
      <c r="D36" s="116" t="s">
        <v>52</v>
      </c>
      <c r="E36" s="116" t="s">
        <v>52</v>
      </c>
      <c r="F36" s="141" t="s">
        <v>52</v>
      </c>
      <c r="G36" s="141" t="s">
        <v>52</v>
      </c>
      <c r="H36" s="144" t="s">
        <v>52</v>
      </c>
      <c r="I36" s="141" t="s">
        <v>418</v>
      </c>
      <c r="J36" s="141" t="s">
        <v>52</v>
      </c>
      <c r="K36" s="141" t="s">
        <v>52</v>
      </c>
    </row>
    <row r="37" spans="1:11" s="10" customFormat="1" ht="47.25" x14ac:dyDescent="0.25">
      <c r="A37" s="111" t="s">
        <v>43</v>
      </c>
      <c r="B37" s="12" t="s">
        <v>193</v>
      </c>
      <c r="C37" s="116" t="s">
        <v>75</v>
      </c>
      <c r="D37" s="23" t="s">
        <v>191</v>
      </c>
      <c r="E37" s="116"/>
      <c r="F37" s="143" t="s">
        <v>12</v>
      </c>
      <c r="G37" s="14" t="s">
        <v>194</v>
      </c>
      <c r="H37" s="144">
        <v>1262.83</v>
      </c>
      <c r="I37" s="141"/>
      <c r="J37" s="141">
        <v>1.1299999999999999</v>
      </c>
      <c r="K37" s="15">
        <f t="shared" si="0"/>
        <v>0</v>
      </c>
    </row>
    <row r="38" spans="1:11" s="10" customFormat="1" ht="47.25" x14ac:dyDescent="0.25">
      <c r="A38" s="111" t="s">
        <v>44</v>
      </c>
      <c r="B38" s="12" t="s">
        <v>193</v>
      </c>
      <c r="C38" s="116">
        <v>0.4</v>
      </c>
      <c r="D38" s="23" t="s">
        <v>191</v>
      </c>
      <c r="E38" s="116"/>
      <c r="F38" s="143" t="s">
        <v>12</v>
      </c>
      <c r="G38" s="14" t="s">
        <v>194</v>
      </c>
      <c r="H38" s="144">
        <v>949.02</v>
      </c>
      <c r="I38" s="141"/>
      <c r="J38" s="141">
        <v>1.1299999999999999</v>
      </c>
      <c r="K38" s="15">
        <f t="shared" si="0"/>
        <v>0</v>
      </c>
    </row>
    <row r="39" spans="1:11" s="10" customFormat="1" ht="47.25" x14ac:dyDescent="0.25">
      <c r="A39" s="111" t="s">
        <v>245</v>
      </c>
      <c r="B39" s="12" t="s">
        <v>193</v>
      </c>
      <c r="C39" s="116" t="s">
        <v>75</v>
      </c>
      <c r="D39" s="23" t="s">
        <v>192</v>
      </c>
      <c r="E39" s="116"/>
      <c r="F39" s="143" t="s">
        <v>12</v>
      </c>
      <c r="G39" s="14" t="s">
        <v>194</v>
      </c>
      <c r="H39" s="144">
        <v>1421.78</v>
      </c>
      <c r="I39" s="141"/>
      <c r="J39" s="141">
        <v>1.1299999999999999</v>
      </c>
      <c r="K39" s="15">
        <f t="shared" si="0"/>
        <v>0</v>
      </c>
    </row>
    <row r="40" spans="1:11" s="10" customFormat="1" ht="47.25" x14ac:dyDescent="0.25">
      <c r="A40" s="111" t="s">
        <v>246</v>
      </c>
      <c r="B40" s="12" t="s">
        <v>193</v>
      </c>
      <c r="C40" s="116">
        <v>0.4</v>
      </c>
      <c r="D40" s="23" t="s">
        <v>192</v>
      </c>
      <c r="E40" s="116"/>
      <c r="F40" s="143" t="s">
        <v>12</v>
      </c>
      <c r="G40" s="14" t="s">
        <v>194</v>
      </c>
      <c r="H40" s="144">
        <v>1214.6400000000001</v>
      </c>
      <c r="I40" s="141"/>
      <c r="J40" s="141">
        <v>1.1299999999999999</v>
      </c>
      <c r="K40" s="15">
        <f t="shared" si="0"/>
        <v>0</v>
      </c>
    </row>
    <row r="41" spans="1:11" s="10" customFormat="1" ht="31.5" x14ac:dyDescent="0.25">
      <c r="A41" s="111" t="s">
        <v>247</v>
      </c>
      <c r="B41" s="12" t="s">
        <v>195</v>
      </c>
      <c r="C41" s="116" t="s">
        <v>196</v>
      </c>
      <c r="D41" s="23" t="s">
        <v>197</v>
      </c>
      <c r="E41" s="116"/>
      <c r="F41" s="143" t="s">
        <v>12</v>
      </c>
      <c r="G41" s="14" t="s">
        <v>200</v>
      </c>
      <c r="H41" s="144">
        <v>808.95</v>
      </c>
      <c r="I41" s="141">
        <v>1</v>
      </c>
      <c r="J41" s="141">
        <v>1.1200000000000001</v>
      </c>
      <c r="K41" s="15">
        <f t="shared" si="0"/>
        <v>0</v>
      </c>
    </row>
    <row r="42" spans="1:11" s="10" customFormat="1" ht="31.5" x14ac:dyDescent="0.25">
      <c r="A42" s="111" t="s">
        <v>248</v>
      </c>
      <c r="B42" s="12" t="s">
        <v>195</v>
      </c>
      <c r="C42" s="116" t="s">
        <v>196</v>
      </c>
      <c r="D42" s="23" t="s">
        <v>198</v>
      </c>
      <c r="E42" s="116"/>
      <c r="F42" s="143" t="s">
        <v>12</v>
      </c>
      <c r="G42" s="14" t="s">
        <v>200</v>
      </c>
      <c r="H42" s="144">
        <v>964.5</v>
      </c>
      <c r="I42" s="141">
        <v>1</v>
      </c>
      <c r="J42" s="141">
        <v>1.1200000000000001</v>
      </c>
      <c r="K42" s="15">
        <f t="shared" si="0"/>
        <v>0</v>
      </c>
    </row>
    <row r="43" spans="1:11" s="10" customFormat="1" ht="31.5" x14ac:dyDescent="0.25">
      <c r="A43" s="111" t="s">
        <v>249</v>
      </c>
      <c r="B43" s="12" t="s">
        <v>195</v>
      </c>
      <c r="C43" s="116" t="s">
        <v>196</v>
      </c>
      <c r="D43" s="23" t="s">
        <v>199</v>
      </c>
      <c r="E43" s="116"/>
      <c r="F43" s="143" t="s">
        <v>12</v>
      </c>
      <c r="G43" s="14" t="s">
        <v>200</v>
      </c>
      <c r="H43" s="144">
        <v>1109.82</v>
      </c>
      <c r="I43" s="141">
        <v>1</v>
      </c>
      <c r="J43" s="141">
        <v>1.1200000000000001</v>
      </c>
      <c r="K43" s="15">
        <f t="shared" si="0"/>
        <v>0</v>
      </c>
    </row>
    <row r="44" spans="1:11" s="10" customFormat="1" ht="78.75" x14ac:dyDescent="0.25">
      <c r="A44" s="111" t="s">
        <v>250</v>
      </c>
      <c r="B44" s="12" t="s">
        <v>201</v>
      </c>
      <c r="C44" s="116" t="s">
        <v>196</v>
      </c>
      <c r="D44" s="23" t="s">
        <v>202</v>
      </c>
      <c r="E44" s="116"/>
      <c r="F44" s="143" t="s">
        <v>12</v>
      </c>
      <c r="G44" s="14" t="s">
        <v>215</v>
      </c>
      <c r="H44" s="144">
        <v>1487.23</v>
      </c>
      <c r="I44" s="141">
        <v>1</v>
      </c>
      <c r="J44" s="141">
        <v>1.1100000000000001</v>
      </c>
      <c r="K44" s="15">
        <f t="shared" si="0"/>
        <v>0</v>
      </c>
    </row>
    <row r="45" spans="1:11" s="10" customFormat="1" ht="78.75" x14ac:dyDescent="0.25">
      <c r="A45" s="111" t="s">
        <v>251</v>
      </c>
      <c r="B45" s="12" t="s">
        <v>201</v>
      </c>
      <c r="C45" s="116" t="s">
        <v>196</v>
      </c>
      <c r="D45" s="23" t="s">
        <v>203</v>
      </c>
      <c r="E45" s="116"/>
      <c r="F45" s="143" t="s">
        <v>12</v>
      </c>
      <c r="G45" s="14" t="s">
        <v>215</v>
      </c>
      <c r="H45" s="144">
        <v>1502.12</v>
      </c>
      <c r="I45" s="141">
        <v>1</v>
      </c>
      <c r="J45" s="141">
        <v>1.1100000000000001</v>
      </c>
      <c r="K45" s="15">
        <f t="shared" si="0"/>
        <v>0</v>
      </c>
    </row>
    <row r="46" spans="1:11" s="10" customFormat="1" ht="78.75" x14ac:dyDescent="0.25">
      <c r="A46" s="111" t="s">
        <v>252</v>
      </c>
      <c r="B46" s="12" t="s">
        <v>201</v>
      </c>
      <c r="C46" s="116" t="s">
        <v>196</v>
      </c>
      <c r="D46" s="23" t="s">
        <v>204</v>
      </c>
      <c r="E46" s="116"/>
      <c r="F46" s="143" t="s">
        <v>12</v>
      </c>
      <c r="G46" s="14" t="s">
        <v>215</v>
      </c>
      <c r="H46" s="144">
        <v>1529.52</v>
      </c>
      <c r="I46" s="141">
        <v>1</v>
      </c>
      <c r="J46" s="141">
        <v>1.1100000000000001</v>
      </c>
      <c r="K46" s="15">
        <f t="shared" si="0"/>
        <v>0</v>
      </c>
    </row>
    <row r="47" spans="1:11" s="10" customFormat="1" ht="78.75" x14ac:dyDescent="0.25">
      <c r="A47" s="111" t="s">
        <v>253</v>
      </c>
      <c r="B47" s="12" t="s">
        <v>201</v>
      </c>
      <c r="C47" s="116" t="s">
        <v>196</v>
      </c>
      <c r="D47" s="23" t="s">
        <v>205</v>
      </c>
      <c r="E47" s="116"/>
      <c r="F47" s="143" t="s">
        <v>12</v>
      </c>
      <c r="G47" s="14" t="s">
        <v>215</v>
      </c>
      <c r="H47" s="144">
        <v>1562.5</v>
      </c>
      <c r="I47" s="141">
        <v>1</v>
      </c>
      <c r="J47" s="141">
        <v>1.1100000000000001</v>
      </c>
      <c r="K47" s="15">
        <f t="shared" si="0"/>
        <v>0</v>
      </c>
    </row>
    <row r="48" spans="1:11" s="10" customFormat="1" ht="78.75" x14ac:dyDescent="0.25">
      <c r="A48" s="111" t="s">
        <v>254</v>
      </c>
      <c r="B48" s="12" t="s">
        <v>201</v>
      </c>
      <c r="C48" s="116" t="s">
        <v>196</v>
      </c>
      <c r="D48" s="23" t="s">
        <v>206</v>
      </c>
      <c r="E48" s="116"/>
      <c r="F48" s="143" t="s">
        <v>12</v>
      </c>
      <c r="G48" s="14" t="s">
        <v>215</v>
      </c>
      <c r="H48" s="144">
        <v>1599.54</v>
      </c>
      <c r="I48" s="141">
        <v>1</v>
      </c>
      <c r="J48" s="141">
        <v>1.1100000000000001</v>
      </c>
      <c r="K48" s="15">
        <f t="shared" si="0"/>
        <v>0</v>
      </c>
    </row>
    <row r="49" spans="1:11" s="10" customFormat="1" ht="78.75" x14ac:dyDescent="0.25">
      <c r="A49" s="111" t="s">
        <v>255</v>
      </c>
      <c r="B49" s="12" t="s">
        <v>201</v>
      </c>
      <c r="C49" s="116" t="s">
        <v>196</v>
      </c>
      <c r="D49" s="23" t="s">
        <v>207</v>
      </c>
      <c r="E49" s="116"/>
      <c r="F49" s="143" t="s">
        <v>12</v>
      </c>
      <c r="G49" s="14" t="s">
        <v>215</v>
      </c>
      <c r="H49" s="144">
        <v>405.81</v>
      </c>
      <c r="I49" s="141">
        <v>1</v>
      </c>
      <c r="J49" s="141">
        <v>1.1100000000000001</v>
      </c>
      <c r="K49" s="15">
        <f t="shared" si="0"/>
        <v>0</v>
      </c>
    </row>
    <row r="50" spans="1:11" s="10" customFormat="1" ht="78.75" x14ac:dyDescent="0.25">
      <c r="A50" s="111" t="s">
        <v>256</v>
      </c>
      <c r="B50" s="12" t="s">
        <v>201</v>
      </c>
      <c r="C50" s="116" t="s">
        <v>196</v>
      </c>
      <c r="D50" s="23" t="s">
        <v>208</v>
      </c>
      <c r="E50" s="116"/>
      <c r="F50" s="143" t="s">
        <v>12</v>
      </c>
      <c r="G50" s="14" t="s">
        <v>215</v>
      </c>
      <c r="H50" s="144">
        <v>465.01</v>
      </c>
      <c r="I50" s="141">
        <v>1</v>
      </c>
      <c r="J50" s="141">
        <v>1.1100000000000001</v>
      </c>
      <c r="K50" s="15">
        <f t="shared" si="0"/>
        <v>0</v>
      </c>
    </row>
    <row r="51" spans="1:11" s="10" customFormat="1" ht="78.75" x14ac:dyDescent="0.25">
      <c r="A51" s="111" t="s">
        <v>257</v>
      </c>
      <c r="B51" s="12" t="s">
        <v>201</v>
      </c>
      <c r="C51" s="116" t="s">
        <v>196</v>
      </c>
      <c r="D51" s="23" t="s">
        <v>209</v>
      </c>
      <c r="E51" s="116"/>
      <c r="F51" s="143" t="s">
        <v>12</v>
      </c>
      <c r="G51" s="14" t="s">
        <v>215</v>
      </c>
      <c r="H51" s="144">
        <v>514.91</v>
      </c>
      <c r="I51" s="141">
        <v>1</v>
      </c>
      <c r="J51" s="141">
        <v>1.1100000000000001</v>
      </c>
      <c r="K51" s="15">
        <f t="shared" si="0"/>
        <v>0</v>
      </c>
    </row>
    <row r="52" spans="1:11" s="10" customFormat="1" ht="78.75" x14ac:dyDescent="0.25">
      <c r="A52" s="111" t="s">
        <v>258</v>
      </c>
      <c r="B52" s="12" t="s">
        <v>201</v>
      </c>
      <c r="C52" s="116" t="s">
        <v>196</v>
      </c>
      <c r="D52" s="23" t="s">
        <v>210</v>
      </c>
      <c r="E52" s="116"/>
      <c r="F52" s="143" t="s">
        <v>12</v>
      </c>
      <c r="G52" s="14" t="s">
        <v>215</v>
      </c>
      <c r="H52" s="144">
        <v>525.24</v>
      </c>
      <c r="I52" s="141">
        <v>1</v>
      </c>
      <c r="J52" s="141">
        <v>1.1100000000000001</v>
      </c>
      <c r="K52" s="15">
        <f t="shared" si="0"/>
        <v>0</v>
      </c>
    </row>
    <row r="53" spans="1:11" s="10" customFormat="1" ht="78.75" x14ac:dyDescent="0.25">
      <c r="A53" s="111" t="s">
        <v>259</v>
      </c>
      <c r="B53" s="12" t="s">
        <v>201</v>
      </c>
      <c r="C53" s="116" t="s">
        <v>196</v>
      </c>
      <c r="D53" s="23" t="s">
        <v>211</v>
      </c>
      <c r="E53" s="116"/>
      <c r="F53" s="143" t="s">
        <v>12</v>
      </c>
      <c r="G53" s="14" t="s">
        <v>215</v>
      </c>
      <c r="H53" s="144">
        <v>570.95000000000005</v>
      </c>
      <c r="I53" s="141">
        <v>1</v>
      </c>
      <c r="J53" s="141">
        <v>1.1100000000000001</v>
      </c>
      <c r="K53" s="15">
        <f t="shared" si="0"/>
        <v>0</v>
      </c>
    </row>
    <row r="54" spans="1:11" s="10" customFormat="1" ht="78.75" x14ac:dyDescent="0.25">
      <c r="A54" s="111" t="s">
        <v>260</v>
      </c>
      <c r="B54" s="12" t="s">
        <v>201</v>
      </c>
      <c r="C54" s="116" t="s">
        <v>196</v>
      </c>
      <c r="D54" s="23" t="s">
        <v>212</v>
      </c>
      <c r="E54" s="116"/>
      <c r="F54" s="143" t="s">
        <v>12</v>
      </c>
      <c r="G54" s="14" t="s">
        <v>215</v>
      </c>
      <c r="H54" s="144">
        <v>647.77</v>
      </c>
      <c r="I54" s="141">
        <v>1</v>
      </c>
      <c r="J54" s="141">
        <v>1.1100000000000001</v>
      </c>
      <c r="K54" s="15">
        <f t="shared" si="0"/>
        <v>0</v>
      </c>
    </row>
    <row r="55" spans="1:11" s="10" customFormat="1" ht="78.75" x14ac:dyDescent="0.25">
      <c r="A55" s="111" t="s">
        <v>261</v>
      </c>
      <c r="B55" s="12" t="s">
        <v>201</v>
      </c>
      <c r="C55" s="116" t="s">
        <v>196</v>
      </c>
      <c r="D55" s="23" t="s">
        <v>213</v>
      </c>
      <c r="E55" s="116"/>
      <c r="F55" s="143" t="s">
        <v>12</v>
      </c>
      <c r="G55" s="14" t="s">
        <v>215</v>
      </c>
      <c r="H55" s="144">
        <v>790.09</v>
      </c>
      <c r="I55" s="141">
        <v>1</v>
      </c>
      <c r="J55" s="141">
        <v>1.1100000000000001</v>
      </c>
      <c r="K55" s="15">
        <f t="shared" si="0"/>
        <v>0</v>
      </c>
    </row>
    <row r="56" spans="1:11" s="10" customFormat="1" ht="78.75" x14ac:dyDescent="0.25">
      <c r="A56" s="111" t="s">
        <v>262</v>
      </c>
      <c r="B56" s="12" t="s">
        <v>201</v>
      </c>
      <c r="C56" s="116" t="s">
        <v>196</v>
      </c>
      <c r="D56" s="23" t="s">
        <v>214</v>
      </c>
      <c r="E56" s="116"/>
      <c r="F56" s="143" t="s">
        <v>12</v>
      </c>
      <c r="G56" s="14" t="s">
        <v>215</v>
      </c>
      <c r="H56" s="144">
        <v>873.11</v>
      </c>
      <c r="I56" s="141">
        <v>1</v>
      </c>
      <c r="J56" s="141">
        <v>1.1100000000000001</v>
      </c>
      <c r="K56" s="15">
        <f t="shared" si="0"/>
        <v>0</v>
      </c>
    </row>
    <row r="57" spans="1:11" s="10" customFormat="1" ht="47.25" x14ac:dyDescent="0.25">
      <c r="A57" s="111" t="s">
        <v>263</v>
      </c>
      <c r="B57" s="12" t="s">
        <v>222</v>
      </c>
      <c r="C57" s="119" t="s">
        <v>196</v>
      </c>
      <c r="D57" s="23" t="s">
        <v>223</v>
      </c>
      <c r="E57" s="119"/>
      <c r="F57" s="143" t="s">
        <v>10</v>
      </c>
      <c r="G57" s="14" t="s">
        <v>419</v>
      </c>
      <c r="H57" s="144">
        <v>4.95</v>
      </c>
      <c r="I57" s="141">
        <v>1</v>
      </c>
      <c r="J57" s="141">
        <v>1.1100000000000001</v>
      </c>
      <c r="K57" s="15">
        <f t="shared" si="0"/>
        <v>0</v>
      </c>
    </row>
    <row r="58" spans="1:11" s="10" customFormat="1" ht="47.25" x14ac:dyDescent="0.25">
      <c r="A58" s="111" t="s">
        <v>264</v>
      </c>
      <c r="B58" s="12" t="s">
        <v>222</v>
      </c>
      <c r="C58" s="119">
        <v>0.4</v>
      </c>
      <c r="D58" s="23" t="s">
        <v>224</v>
      </c>
      <c r="E58" s="119"/>
      <c r="F58" s="143" t="s">
        <v>226</v>
      </c>
      <c r="G58" s="14" t="s">
        <v>419</v>
      </c>
      <c r="H58" s="144">
        <v>5.72</v>
      </c>
      <c r="I58" s="141">
        <v>1</v>
      </c>
      <c r="J58" s="141">
        <v>1.1100000000000001</v>
      </c>
      <c r="K58" s="15">
        <f t="shared" si="0"/>
        <v>0</v>
      </c>
    </row>
    <row r="59" spans="1:11" s="10" customFormat="1" ht="47.25" x14ac:dyDescent="0.25">
      <c r="A59" s="111" t="s">
        <v>265</v>
      </c>
      <c r="B59" s="12" t="s">
        <v>222</v>
      </c>
      <c r="C59" s="119" t="s">
        <v>75</v>
      </c>
      <c r="D59" s="23" t="s">
        <v>225</v>
      </c>
      <c r="E59" s="119"/>
      <c r="F59" s="143" t="s">
        <v>226</v>
      </c>
      <c r="G59" s="14" t="s">
        <v>419</v>
      </c>
      <c r="H59" s="144">
        <v>12.24</v>
      </c>
      <c r="I59" s="141">
        <v>1</v>
      </c>
      <c r="J59" s="141">
        <v>1.1100000000000001</v>
      </c>
      <c r="K59" s="15">
        <f t="shared" si="0"/>
        <v>0</v>
      </c>
    </row>
    <row r="60" spans="1:11" s="16" customFormat="1" ht="30" customHeight="1" x14ac:dyDescent="0.25">
      <c r="A60" s="47" t="s">
        <v>72</v>
      </c>
      <c r="B60" s="13" t="s">
        <v>4</v>
      </c>
      <c r="C60" s="116" t="s">
        <v>52</v>
      </c>
      <c r="D60" s="116" t="s">
        <v>52</v>
      </c>
      <c r="E60" s="116" t="s">
        <v>52</v>
      </c>
      <c r="F60" s="141" t="s">
        <v>52</v>
      </c>
      <c r="G60" s="141" t="s">
        <v>52</v>
      </c>
      <c r="H60" s="144" t="s">
        <v>52</v>
      </c>
      <c r="I60" s="141" t="s">
        <v>52</v>
      </c>
      <c r="J60" s="141" t="s">
        <v>52</v>
      </c>
      <c r="K60" s="141" t="s">
        <v>52</v>
      </c>
    </row>
    <row r="61" spans="1:11" s="16" customFormat="1" ht="30" customHeight="1" x14ac:dyDescent="0.25">
      <c r="A61" s="47" t="s">
        <v>51</v>
      </c>
      <c r="B61" s="12" t="s">
        <v>227</v>
      </c>
      <c r="C61" s="111" t="s">
        <v>52</v>
      </c>
      <c r="D61" s="116" t="s">
        <v>180</v>
      </c>
      <c r="E61" s="116"/>
      <c r="F61" s="141" t="s">
        <v>182</v>
      </c>
      <c r="G61" s="14" t="s">
        <v>179</v>
      </c>
      <c r="H61" s="146">
        <v>4.26</v>
      </c>
      <c r="I61" s="3">
        <v>1</v>
      </c>
      <c r="J61" s="3">
        <v>1</v>
      </c>
      <c r="K61" s="15">
        <f t="shared" si="0"/>
        <v>0</v>
      </c>
    </row>
    <row r="62" spans="1:11" s="16" customFormat="1" ht="30" customHeight="1" x14ac:dyDescent="0.25">
      <c r="A62" s="47" t="s">
        <v>183</v>
      </c>
      <c r="B62" s="12" t="s">
        <v>227</v>
      </c>
      <c r="C62" s="111" t="s">
        <v>52</v>
      </c>
      <c r="D62" s="116" t="s">
        <v>181</v>
      </c>
      <c r="E62" s="116"/>
      <c r="F62" s="141" t="s">
        <v>182</v>
      </c>
      <c r="G62" s="14" t="s">
        <v>179</v>
      </c>
      <c r="H62" s="146">
        <v>7.09</v>
      </c>
      <c r="I62" s="3">
        <v>1</v>
      </c>
      <c r="J62" s="3">
        <v>1</v>
      </c>
      <c r="K62" s="15">
        <f t="shared" si="0"/>
        <v>0</v>
      </c>
    </row>
    <row r="63" spans="1:11" s="16" customFormat="1" ht="30" customHeight="1" x14ac:dyDescent="0.25">
      <c r="A63" s="47" t="s">
        <v>266</v>
      </c>
      <c r="B63" s="12" t="s">
        <v>227</v>
      </c>
      <c r="C63" s="111" t="s">
        <v>52</v>
      </c>
      <c r="D63" s="116" t="s">
        <v>360</v>
      </c>
      <c r="E63" s="116"/>
      <c r="F63" s="141" t="s">
        <v>182</v>
      </c>
      <c r="G63" s="14" t="s">
        <v>179</v>
      </c>
      <c r="H63" s="146">
        <v>14.18</v>
      </c>
      <c r="I63" s="3">
        <v>1</v>
      </c>
      <c r="J63" s="3">
        <v>1</v>
      </c>
      <c r="K63" s="15">
        <f t="shared" si="0"/>
        <v>0</v>
      </c>
    </row>
    <row r="64" spans="1:11" s="16" customFormat="1" ht="30" customHeight="1" x14ac:dyDescent="0.25">
      <c r="A64" s="47" t="s">
        <v>267</v>
      </c>
      <c r="B64" s="12" t="s">
        <v>227</v>
      </c>
      <c r="C64" s="111" t="s">
        <v>52</v>
      </c>
      <c r="D64" s="116" t="s">
        <v>361</v>
      </c>
      <c r="E64" s="116"/>
      <c r="F64" s="141" t="s">
        <v>182</v>
      </c>
      <c r="G64" s="14" t="s">
        <v>179</v>
      </c>
      <c r="H64" s="146">
        <v>56.73</v>
      </c>
      <c r="I64" s="3">
        <v>1</v>
      </c>
      <c r="J64" s="3">
        <v>1</v>
      </c>
      <c r="K64" s="15">
        <f t="shared" si="0"/>
        <v>0</v>
      </c>
    </row>
    <row r="65" spans="1:11" s="10" customFormat="1" ht="31.5" x14ac:dyDescent="0.25">
      <c r="A65" s="111" t="s">
        <v>268</v>
      </c>
      <c r="B65" s="12" t="s">
        <v>227</v>
      </c>
      <c r="C65" s="110" t="s">
        <v>52</v>
      </c>
      <c r="D65" s="23" t="s">
        <v>362</v>
      </c>
      <c r="E65" s="55"/>
      <c r="F65" s="143" t="s">
        <v>182</v>
      </c>
      <c r="G65" s="14" t="s">
        <v>179</v>
      </c>
      <c r="H65" s="144">
        <v>99.28</v>
      </c>
      <c r="I65" s="141">
        <v>1</v>
      </c>
      <c r="J65" s="141">
        <v>1</v>
      </c>
      <c r="K65" s="15">
        <f t="shared" si="0"/>
        <v>0</v>
      </c>
    </row>
    <row r="66" spans="1:11" s="10" customFormat="1" ht="31.5" x14ac:dyDescent="0.25">
      <c r="A66" s="111" t="s">
        <v>269</v>
      </c>
      <c r="B66" s="12" t="s">
        <v>227</v>
      </c>
      <c r="C66" s="119" t="s">
        <v>52</v>
      </c>
      <c r="D66" s="23" t="s">
        <v>363</v>
      </c>
      <c r="E66" s="119"/>
      <c r="F66" s="143" t="s">
        <v>182</v>
      </c>
      <c r="G66" s="14" t="s">
        <v>179</v>
      </c>
      <c r="H66" s="144">
        <v>425.5</v>
      </c>
      <c r="I66" s="141">
        <v>1</v>
      </c>
      <c r="J66" s="141">
        <v>1</v>
      </c>
      <c r="K66" s="15">
        <f t="shared" si="0"/>
        <v>0</v>
      </c>
    </row>
    <row r="67" spans="1:11" s="10" customFormat="1" ht="31.5" x14ac:dyDescent="0.25">
      <c r="A67" s="111" t="s">
        <v>97</v>
      </c>
      <c r="B67" s="12" t="s">
        <v>227</v>
      </c>
      <c r="C67" s="110" t="s">
        <v>52</v>
      </c>
      <c r="D67" s="23" t="s">
        <v>420</v>
      </c>
      <c r="E67" s="110"/>
      <c r="F67" s="143" t="s">
        <v>182</v>
      </c>
      <c r="G67" s="14" t="s">
        <v>179</v>
      </c>
      <c r="H67" s="144">
        <v>709.17</v>
      </c>
      <c r="I67" s="141">
        <v>1</v>
      </c>
      <c r="J67" s="141">
        <v>1</v>
      </c>
      <c r="K67" s="15">
        <f t="shared" si="0"/>
        <v>0</v>
      </c>
    </row>
    <row r="68" spans="1:11" s="10" customFormat="1" x14ac:dyDescent="0.25">
      <c r="A68" s="54" t="s">
        <v>73</v>
      </c>
      <c r="B68" s="13" t="s">
        <v>13</v>
      </c>
      <c r="C68" s="55" t="s">
        <v>52</v>
      </c>
      <c r="D68" s="55" t="s">
        <v>52</v>
      </c>
      <c r="E68" s="55" t="s">
        <v>52</v>
      </c>
      <c r="F68" s="141" t="s">
        <v>52</v>
      </c>
      <c r="G68" s="141" t="s">
        <v>52</v>
      </c>
      <c r="H68" s="144" t="s">
        <v>52</v>
      </c>
      <c r="I68" s="141" t="s">
        <v>52</v>
      </c>
      <c r="J68" s="141" t="s">
        <v>52</v>
      </c>
      <c r="K68" s="141" t="s">
        <v>52</v>
      </c>
    </row>
    <row r="69" spans="1:11" s="10" customFormat="1" x14ac:dyDescent="0.25">
      <c r="A69" s="54" t="s">
        <v>45</v>
      </c>
      <c r="B69" s="13" t="s">
        <v>13</v>
      </c>
      <c r="C69" s="55">
        <v>0.4</v>
      </c>
      <c r="D69" s="55" t="s">
        <v>229</v>
      </c>
      <c r="E69" s="55"/>
      <c r="F69" s="24" t="s">
        <v>12</v>
      </c>
      <c r="G69" s="14" t="s">
        <v>228</v>
      </c>
      <c r="H69" s="144">
        <v>300.27</v>
      </c>
      <c r="I69" s="141">
        <v>1</v>
      </c>
      <c r="J69" s="141">
        <v>1.32</v>
      </c>
      <c r="K69" s="15">
        <f t="shared" si="0"/>
        <v>0</v>
      </c>
    </row>
    <row r="70" spans="1:11" s="10" customFormat="1" x14ac:dyDescent="0.25">
      <c r="A70" s="54" t="s">
        <v>46</v>
      </c>
      <c r="B70" s="13" t="s">
        <v>13</v>
      </c>
      <c r="C70" s="55">
        <v>0.4</v>
      </c>
      <c r="D70" s="55" t="s">
        <v>230</v>
      </c>
      <c r="E70" s="55"/>
      <c r="F70" s="24" t="s">
        <v>12</v>
      </c>
      <c r="G70" s="14" t="s">
        <v>228</v>
      </c>
      <c r="H70" s="144">
        <v>419.22</v>
      </c>
      <c r="I70" s="141">
        <v>1</v>
      </c>
      <c r="J70" s="141">
        <v>1.32</v>
      </c>
      <c r="K70" s="15">
        <f t="shared" si="0"/>
        <v>0</v>
      </c>
    </row>
    <row r="71" spans="1:11" s="10" customFormat="1" x14ac:dyDescent="0.25">
      <c r="A71" s="111" t="s">
        <v>270</v>
      </c>
      <c r="B71" s="13" t="s">
        <v>13</v>
      </c>
      <c r="C71" s="111" t="s">
        <v>119</v>
      </c>
      <c r="D71" s="119" t="s">
        <v>229</v>
      </c>
      <c r="E71" s="119"/>
      <c r="F71" s="24" t="s">
        <v>12</v>
      </c>
      <c r="G71" s="14" t="s">
        <v>228</v>
      </c>
      <c r="H71" s="144">
        <v>484.33</v>
      </c>
      <c r="I71" s="141">
        <v>1</v>
      </c>
      <c r="J71" s="141">
        <v>1.32</v>
      </c>
      <c r="K71" s="15">
        <f t="shared" si="0"/>
        <v>0</v>
      </c>
    </row>
    <row r="72" spans="1:11" s="10" customFormat="1" x14ac:dyDescent="0.25">
      <c r="A72" s="111" t="s">
        <v>271</v>
      </c>
      <c r="B72" s="13" t="s">
        <v>13</v>
      </c>
      <c r="C72" s="111" t="s">
        <v>119</v>
      </c>
      <c r="D72" s="119" t="s">
        <v>230</v>
      </c>
      <c r="E72" s="119"/>
      <c r="F72" s="24" t="s">
        <v>12</v>
      </c>
      <c r="G72" s="14" t="s">
        <v>228</v>
      </c>
      <c r="H72" s="144">
        <v>603.28</v>
      </c>
      <c r="I72" s="141">
        <v>1</v>
      </c>
      <c r="J72" s="141">
        <v>1.32</v>
      </c>
      <c r="K72" s="15">
        <f t="shared" ref="K72" si="1">E72*H72*I72*J72</f>
        <v>0</v>
      </c>
    </row>
    <row r="73" spans="1:11" s="16" customFormat="1" ht="51" customHeight="1" x14ac:dyDescent="0.25">
      <c r="A73" s="47"/>
      <c r="B73" s="27" t="s">
        <v>56</v>
      </c>
      <c r="C73" s="56" t="s">
        <v>52</v>
      </c>
      <c r="D73" s="56" t="s">
        <v>52</v>
      </c>
      <c r="E73" s="56" t="s">
        <v>52</v>
      </c>
      <c r="F73" s="142" t="s">
        <v>52</v>
      </c>
      <c r="G73" s="142" t="s">
        <v>52</v>
      </c>
      <c r="H73" s="144" t="s">
        <v>52</v>
      </c>
      <c r="I73" s="144" t="s">
        <v>52</v>
      </c>
      <c r="J73" s="144" t="s">
        <v>52</v>
      </c>
      <c r="K73" s="59">
        <f>SUM(K7:K30,K32:K35,K37:K59,K61:K67,K69:K72)</f>
        <v>0</v>
      </c>
    </row>
    <row r="74" spans="1:11" ht="15.75" customHeight="1" x14ac:dyDescent="0.25">
      <c r="A74" s="48"/>
      <c r="B74" s="21"/>
      <c r="C74" s="20"/>
      <c r="D74" s="20"/>
    </row>
    <row r="75" spans="1:11" s="29" customFormat="1" ht="18.75" customHeight="1" x14ac:dyDescent="0.25">
      <c r="A75" s="194"/>
      <c r="B75" s="194"/>
    </row>
    <row r="76" spans="1:11" s="29" customFormat="1" ht="41.25" customHeight="1" x14ac:dyDescent="0.25">
      <c r="A76" s="194"/>
      <c r="B76" s="194"/>
    </row>
    <row r="77" spans="1:11" s="29" customFormat="1" ht="38.25" customHeight="1" x14ac:dyDescent="0.25">
      <c r="A77" s="194"/>
      <c r="B77" s="194"/>
    </row>
    <row r="78" spans="1:11" s="29" customFormat="1" ht="18.75" customHeight="1" x14ac:dyDescent="0.25">
      <c r="A78" s="190"/>
      <c r="B78" s="190"/>
    </row>
    <row r="79" spans="1:11" s="29" customFormat="1" ht="42" customHeight="1" x14ac:dyDescent="0.25">
      <c r="A79" s="191"/>
      <c r="B79" s="192"/>
    </row>
    <row r="80" spans="1:11" ht="53.25" customHeight="1" x14ac:dyDescent="0.25">
      <c r="A80" s="191"/>
      <c r="B80" s="193"/>
    </row>
    <row r="81" spans="1:2" x14ac:dyDescent="0.25">
      <c r="A81" s="175"/>
      <c r="B81" s="175"/>
    </row>
    <row r="82" spans="1:2" x14ac:dyDescent="0.25">
      <c r="B82" s="57"/>
    </row>
    <row r="86" spans="1:2" x14ac:dyDescent="0.25">
      <c r="B86" s="57"/>
    </row>
  </sheetData>
  <autoFilter ref="A5:K73"/>
  <mergeCells count="13">
    <mergeCell ref="C3:F3"/>
    <mergeCell ref="G3:K3"/>
    <mergeCell ref="A1:K1"/>
    <mergeCell ref="C2:K2"/>
    <mergeCell ref="B2:B4"/>
    <mergeCell ref="A2:A4"/>
    <mergeCell ref="A78:B78"/>
    <mergeCell ref="A79:B79"/>
    <mergeCell ref="A80:B80"/>
    <mergeCell ref="A81:B81"/>
    <mergeCell ref="A75:B75"/>
    <mergeCell ref="A76:B76"/>
    <mergeCell ref="A77:B77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BreakPreview" zoomScale="70" zoomScaleNormal="70" zoomScaleSheetLayoutView="70" workbookViewId="0">
      <pane ySplit="5" topLeftCell="A57" activePane="bottomLeft" state="frozen"/>
      <selection activeCell="D1" sqref="D1"/>
      <selection pane="bottomLeft" activeCell="R13" sqref="R13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48"/>
      <c r="B1" s="21"/>
      <c r="C1" s="20"/>
      <c r="D1" s="20"/>
    </row>
    <row r="2" spans="1:11" ht="15.75" customHeight="1" x14ac:dyDescent="0.25">
      <c r="A2" s="181" t="s">
        <v>334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</row>
    <row r="3" spans="1:11" ht="15.75" customHeight="1" x14ac:dyDescent="0.25">
      <c r="A3" s="182" t="s">
        <v>0</v>
      </c>
      <c r="B3" s="185" t="s">
        <v>2</v>
      </c>
      <c r="C3" s="188" t="s">
        <v>18</v>
      </c>
      <c r="D3" s="188"/>
      <c r="E3" s="188"/>
      <c r="F3" s="188"/>
      <c r="G3" s="188"/>
      <c r="H3" s="188"/>
      <c r="I3" s="188"/>
      <c r="J3" s="188"/>
      <c r="K3" s="188"/>
    </row>
    <row r="4" spans="1:11" ht="33.75" customHeight="1" x14ac:dyDescent="0.25">
      <c r="A4" s="183"/>
      <c r="B4" s="186"/>
      <c r="C4" s="189" t="s">
        <v>8</v>
      </c>
      <c r="D4" s="189"/>
      <c r="E4" s="189"/>
      <c r="F4" s="189"/>
      <c r="G4" s="189" t="s">
        <v>53</v>
      </c>
      <c r="H4" s="195"/>
      <c r="I4" s="195"/>
      <c r="J4" s="195"/>
      <c r="K4" s="195"/>
    </row>
    <row r="5" spans="1:11" s="8" customFormat="1" ht="63" x14ac:dyDescent="0.25">
      <c r="A5" s="184"/>
      <c r="B5" s="187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39" t="s">
        <v>415</v>
      </c>
      <c r="J5" s="115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21">
        <v>3</v>
      </c>
      <c r="D6" s="122">
        <v>4</v>
      </c>
      <c r="E6" s="137">
        <v>5</v>
      </c>
      <c r="F6" s="139">
        <v>6</v>
      </c>
      <c r="G6" s="137">
        <v>7</v>
      </c>
      <c r="H6" s="139">
        <v>8</v>
      </c>
      <c r="I6" s="137">
        <v>9</v>
      </c>
      <c r="J6" s="139">
        <v>10</v>
      </c>
      <c r="K6" s="137">
        <v>11</v>
      </c>
    </row>
    <row r="7" spans="1:11" s="10" customFormat="1" ht="58.5" customHeight="1" x14ac:dyDescent="0.25">
      <c r="A7" s="47">
        <v>1</v>
      </c>
      <c r="B7" s="13" t="s">
        <v>134</v>
      </c>
      <c r="C7" s="115" t="s">
        <v>52</v>
      </c>
      <c r="D7" s="115" t="s">
        <v>52</v>
      </c>
      <c r="E7" s="115" t="s">
        <v>52</v>
      </c>
      <c r="F7" s="141" t="s">
        <v>52</v>
      </c>
      <c r="G7" s="141" t="s">
        <v>52</v>
      </c>
      <c r="H7" s="144" t="s">
        <v>52</v>
      </c>
      <c r="I7" s="141" t="s">
        <v>52</v>
      </c>
      <c r="J7" s="141" t="s">
        <v>52</v>
      </c>
      <c r="K7" s="141" t="s">
        <v>52</v>
      </c>
    </row>
    <row r="8" spans="1:11" s="10" customFormat="1" ht="47.25" x14ac:dyDescent="0.25">
      <c r="A8" s="47" t="s">
        <v>39</v>
      </c>
      <c r="B8" s="13" t="s">
        <v>121</v>
      </c>
      <c r="C8" s="115">
        <v>0.4</v>
      </c>
      <c r="D8" s="23" t="s">
        <v>135</v>
      </c>
      <c r="E8" s="115"/>
      <c r="F8" s="143" t="s">
        <v>3</v>
      </c>
      <c r="G8" s="14" t="s">
        <v>15</v>
      </c>
      <c r="H8" s="144">
        <v>432.92</v>
      </c>
      <c r="I8" s="141">
        <v>1</v>
      </c>
      <c r="J8" s="141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5">
        <v>0.4</v>
      </c>
      <c r="D9" s="23" t="s">
        <v>136</v>
      </c>
      <c r="E9" s="115"/>
      <c r="F9" s="143" t="s">
        <v>3</v>
      </c>
      <c r="G9" s="14" t="s">
        <v>15</v>
      </c>
      <c r="H9" s="144">
        <v>510.99</v>
      </c>
      <c r="I9" s="141">
        <v>1</v>
      </c>
      <c r="J9" s="141">
        <v>1.32</v>
      </c>
      <c r="K9" s="15">
        <f t="shared" ref="K9:K59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3">
        <v>0.4</v>
      </c>
      <c r="D10" s="23" t="s">
        <v>136</v>
      </c>
      <c r="E10" s="123"/>
      <c r="F10" s="143" t="s">
        <v>3</v>
      </c>
      <c r="G10" s="14" t="s">
        <v>15</v>
      </c>
      <c r="H10" s="144">
        <v>510.99</v>
      </c>
      <c r="I10" s="141">
        <v>2</v>
      </c>
      <c r="J10" s="141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129</v>
      </c>
      <c r="C11" s="115">
        <v>0.4</v>
      </c>
      <c r="D11" s="23" t="s">
        <v>137</v>
      </c>
      <c r="E11" s="115"/>
      <c r="F11" s="143" t="s">
        <v>3</v>
      </c>
      <c r="G11" s="14" t="s">
        <v>15</v>
      </c>
      <c r="H11" s="144">
        <v>568.05999999999995</v>
      </c>
      <c r="I11" s="141">
        <v>1</v>
      </c>
      <c r="J11" s="141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130</v>
      </c>
      <c r="C12" s="115">
        <v>0.4</v>
      </c>
      <c r="D12" s="23" t="s">
        <v>138</v>
      </c>
      <c r="E12" s="115"/>
      <c r="F12" s="143" t="s">
        <v>3</v>
      </c>
      <c r="G12" s="14" t="s">
        <v>15</v>
      </c>
      <c r="H12" s="144">
        <v>658.18</v>
      </c>
      <c r="I12" s="141">
        <v>1</v>
      </c>
      <c r="J12" s="141">
        <v>1.32</v>
      </c>
      <c r="K12" s="15">
        <f t="shared" si="0"/>
        <v>0</v>
      </c>
    </row>
    <row r="13" spans="1:11" s="53" customFormat="1" ht="47.25" x14ac:dyDescent="0.25">
      <c r="A13" s="47" t="s">
        <v>100</v>
      </c>
      <c r="B13" s="13" t="s">
        <v>131</v>
      </c>
      <c r="C13" s="129">
        <v>0.4</v>
      </c>
      <c r="D13" s="23" t="s">
        <v>138</v>
      </c>
      <c r="E13" s="129"/>
      <c r="F13" s="143" t="s">
        <v>3</v>
      </c>
      <c r="G13" s="14" t="s">
        <v>15</v>
      </c>
      <c r="H13" s="144">
        <v>658.18</v>
      </c>
      <c r="I13" s="141">
        <v>2</v>
      </c>
      <c r="J13" s="141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123</v>
      </c>
      <c r="C14" s="115">
        <v>0.4</v>
      </c>
      <c r="D14" s="23" t="s">
        <v>139</v>
      </c>
      <c r="E14" s="115"/>
      <c r="F14" s="143" t="s">
        <v>3</v>
      </c>
      <c r="G14" s="14" t="s">
        <v>15</v>
      </c>
      <c r="H14" s="144">
        <v>736.89</v>
      </c>
      <c r="I14" s="141">
        <v>1</v>
      </c>
      <c r="J14" s="141">
        <v>1.32</v>
      </c>
      <c r="K14" s="15">
        <f t="shared" si="0"/>
        <v>0</v>
      </c>
    </row>
    <row r="15" spans="1:11" s="53" customFormat="1" ht="47.25" x14ac:dyDescent="0.25">
      <c r="A15" s="47" t="s">
        <v>102</v>
      </c>
      <c r="B15" s="13" t="s">
        <v>124</v>
      </c>
      <c r="C15" s="123">
        <v>0.4</v>
      </c>
      <c r="D15" s="23" t="s">
        <v>139</v>
      </c>
      <c r="E15" s="123"/>
      <c r="F15" s="143" t="s">
        <v>3</v>
      </c>
      <c r="G15" s="14" t="s">
        <v>15</v>
      </c>
      <c r="H15" s="144">
        <v>736.89</v>
      </c>
      <c r="I15" s="141">
        <v>2</v>
      </c>
      <c r="J15" s="141">
        <v>1.32</v>
      </c>
      <c r="K15" s="15">
        <f t="shared" si="0"/>
        <v>0</v>
      </c>
    </row>
    <row r="16" spans="1:11" s="10" customFormat="1" ht="47.25" x14ac:dyDescent="0.25">
      <c r="A16" s="47" t="s">
        <v>103</v>
      </c>
      <c r="B16" s="13" t="s">
        <v>125</v>
      </c>
      <c r="C16" s="129">
        <v>0.4</v>
      </c>
      <c r="D16" s="23" t="s">
        <v>140</v>
      </c>
      <c r="E16" s="129"/>
      <c r="F16" s="143" t="s">
        <v>3</v>
      </c>
      <c r="G16" s="14" t="s">
        <v>15</v>
      </c>
      <c r="H16" s="144">
        <v>879.54</v>
      </c>
      <c r="I16" s="141">
        <v>1</v>
      </c>
      <c r="J16" s="141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126</v>
      </c>
      <c r="C17" s="115">
        <v>0.4</v>
      </c>
      <c r="D17" s="23" t="s">
        <v>140</v>
      </c>
      <c r="E17" s="115"/>
      <c r="F17" s="143" t="s">
        <v>3</v>
      </c>
      <c r="G17" s="14" t="s">
        <v>15</v>
      </c>
      <c r="H17" s="144">
        <v>879.54</v>
      </c>
      <c r="I17" s="141">
        <v>2</v>
      </c>
      <c r="J17" s="141">
        <v>1.32</v>
      </c>
      <c r="K17" s="15">
        <f t="shared" si="0"/>
        <v>0</v>
      </c>
    </row>
    <row r="18" spans="1:11" s="53" customFormat="1" ht="47.25" x14ac:dyDescent="0.25">
      <c r="A18" s="47" t="s">
        <v>231</v>
      </c>
      <c r="B18" s="13" t="s">
        <v>340</v>
      </c>
      <c r="C18" s="115">
        <v>0.4</v>
      </c>
      <c r="D18" s="23" t="s">
        <v>141</v>
      </c>
      <c r="E18" s="115"/>
      <c r="F18" s="143" t="s">
        <v>3</v>
      </c>
      <c r="G18" s="14" t="s">
        <v>15</v>
      </c>
      <c r="H18" s="145">
        <v>1017.44</v>
      </c>
      <c r="I18" s="141">
        <v>1</v>
      </c>
      <c r="J18" s="141">
        <v>1.32</v>
      </c>
      <c r="K18" s="15">
        <f t="shared" si="0"/>
        <v>0</v>
      </c>
    </row>
    <row r="19" spans="1:11" s="53" customFormat="1" ht="47.25" x14ac:dyDescent="0.25">
      <c r="A19" s="47" t="s">
        <v>232</v>
      </c>
      <c r="B19" s="13" t="s">
        <v>341</v>
      </c>
      <c r="C19" s="125">
        <v>0.4</v>
      </c>
      <c r="D19" s="23" t="s">
        <v>141</v>
      </c>
      <c r="E19" s="125"/>
      <c r="F19" s="143" t="s">
        <v>3</v>
      </c>
      <c r="G19" s="14" t="s">
        <v>15</v>
      </c>
      <c r="H19" s="145">
        <v>1017.44</v>
      </c>
      <c r="I19" s="141">
        <v>2</v>
      </c>
      <c r="J19" s="141">
        <v>1.32</v>
      </c>
      <c r="K19" s="15">
        <f t="shared" si="0"/>
        <v>0</v>
      </c>
    </row>
    <row r="20" spans="1:11" s="53" customFormat="1" ht="47.25" x14ac:dyDescent="0.25">
      <c r="A20" s="47" t="s">
        <v>233</v>
      </c>
      <c r="B20" s="13" t="s">
        <v>342</v>
      </c>
      <c r="C20" s="115">
        <v>0.4</v>
      </c>
      <c r="D20" s="23" t="s">
        <v>142</v>
      </c>
      <c r="E20" s="115"/>
      <c r="F20" s="143" t="s">
        <v>3</v>
      </c>
      <c r="G20" s="14" t="s">
        <v>15</v>
      </c>
      <c r="H20" s="145">
        <v>1173.72</v>
      </c>
      <c r="I20" s="141">
        <v>1</v>
      </c>
      <c r="J20" s="141">
        <v>1.32</v>
      </c>
      <c r="K20" s="15">
        <f t="shared" si="0"/>
        <v>0</v>
      </c>
    </row>
    <row r="21" spans="1:11" s="53" customFormat="1" ht="47.25" x14ac:dyDescent="0.25">
      <c r="A21" s="47" t="s">
        <v>234</v>
      </c>
      <c r="B21" s="13" t="s">
        <v>343</v>
      </c>
      <c r="C21" s="128">
        <v>0.4</v>
      </c>
      <c r="D21" s="23" t="s">
        <v>142</v>
      </c>
      <c r="E21" s="128"/>
      <c r="F21" s="143" t="s">
        <v>3</v>
      </c>
      <c r="G21" s="14" t="s">
        <v>15</v>
      </c>
      <c r="H21" s="145">
        <v>1173.72</v>
      </c>
      <c r="I21" s="141">
        <v>2</v>
      </c>
      <c r="J21" s="141">
        <v>1.32</v>
      </c>
      <c r="K21" s="15">
        <f t="shared" si="0"/>
        <v>0</v>
      </c>
    </row>
    <row r="22" spans="1:11" s="10" customFormat="1" ht="47.25" x14ac:dyDescent="0.25">
      <c r="A22" s="47" t="s">
        <v>235</v>
      </c>
      <c r="B22" s="13" t="s">
        <v>346</v>
      </c>
      <c r="C22" s="115">
        <v>0.4</v>
      </c>
      <c r="D22" s="23" t="s">
        <v>143</v>
      </c>
      <c r="E22" s="115"/>
      <c r="F22" s="143" t="s">
        <v>3</v>
      </c>
      <c r="G22" s="14" t="s">
        <v>15</v>
      </c>
      <c r="H22" s="145">
        <v>1487.98</v>
      </c>
      <c r="I22" s="141">
        <v>1</v>
      </c>
      <c r="J22" s="141">
        <v>1.32</v>
      </c>
      <c r="K22" s="15">
        <f t="shared" si="0"/>
        <v>0</v>
      </c>
    </row>
    <row r="23" spans="1:11" s="10" customFormat="1" ht="47.25" x14ac:dyDescent="0.25">
      <c r="A23" s="47" t="s">
        <v>236</v>
      </c>
      <c r="B23" s="13" t="s">
        <v>348</v>
      </c>
      <c r="C23" s="123">
        <v>0.4</v>
      </c>
      <c r="D23" s="23" t="s">
        <v>143</v>
      </c>
      <c r="E23" s="123"/>
      <c r="F23" s="143" t="s">
        <v>3</v>
      </c>
      <c r="G23" s="14" t="s">
        <v>15</v>
      </c>
      <c r="H23" s="145">
        <v>1487.98</v>
      </c>
      <c r="I23" s="141">
        <v>2</v>
      </c>
      <c r="J23" s="141">
        <v>1.32</v>
      </c>
      <c r="K23" s="15">
        <f t="shared" si="0"/>
        <v>0</v>
      </c>
    </row>
    <row r="24" spans="1:11" s="53" customFormat="1" ht="47.25" x14ac:dyDescent="0.25">
      <c r="A24" s="47" t="s">
        <v>237</v>
      </c>
      <c r="B24" s="13" t="s">
        <v>349</v>
      </c>
      <c r="C24" s="115">
        <v>0.4</v>
      </c>
      <c r="D24" s="23" t="s">
        <v>144</v>
      </c>
      <c r="E24" s="115"/>
      <c r="F24" s="143" t="s">
        <v>3</v>
      </c>
      <c r="G24" s="14" t="s">
        <v>15</v>
      </c>
      <c r="H24" s="145">
        <v>1802.74</v>
      </c>
      <c r="I24" s="141">
        <v>1</v>
      </c>
      <c r="J24" s="141">
        <v>1.32</v>
      </c>
      <c r="K24" s="15">
        <f t="shared" si="0"/>
        <v>0</v>
      </c>
    </row>
    <row r="25" spans="1:11" s="53" customFormat="1" ht="47.25" x14ac:dyDescent="0.25">
      <c r="A25" s="47" t="s">
        <v>238</v>
      </c>
      <c r="B25" s="13" t="s">
        <v>350</v>
      </c>
      <c r="C25" s="123">
        <v>0.4</v>
      </c>
      <c r="D25" s="23" t="s">
        <v>144</v>
      </c>
      <c r="E25" s="123"/>
      <c r="F25" s="143" t="s">
        <v>3</v>
      </c>
      <c r="G25" s="14" t="s">
        <v>15</v>
      </c>
      <c r="H25" s="145">
        <v>1802.74</v>
      </c>
      <c r="I25" s="141">
        <v>2</v>
      </c>
      <c r="J25" s="141">
        <v>1.32</v>
      </c>
      <c r="K25" s="15">
        <f t="shared" si="0"/>
        <v>0</v>
      </c>
    </row>
    <row r="26" spans="1:11" s="10" customFormat="1" ht="58.5" customHeight="1" x14ac:dyDescent="0.25">
      <c r="A26" s="47" t="s">
        <v>167</v>
      </c>
      <c r="B26" s="13" t="s">
        <v>68</v>
      </c>
      <c r="C26" s="55" t="s">
        <v>52</v>
      </c>
      <c r="D26" s="55" t="s">
        <v>52</v>
      </c>
      <c r="E26" s="55"/>
      <c r="F26" s="141" t="s">
        <v>52</v>
      </c>
      <c r="G26" s="141" t="s">
        <v>52</v>
      </c>
      <c r="H26" s="144" t="s">
        <v>52</v>
      </c>
      <c r="I26" s="141" t="s">
        <v>52</v>
      </c>
      <c r="J26" s="141" t="s">
        <v>52</v>
      </c>
      <c r="K26" s="141" t="s">
        <v>52</v>
      </c>
    </row>
    <row r="27" spans="1:11" s="10" customFormat="1" ht="47.25" x14ac:dyDescent="0.25">
      <c r="A27" s="47" t="s">
        <v>41</v>
      </c>
      <c r="B27" s="13" t="s">
        <v>121</v>
      </c>
      <c r="C27" s="55">
        <v>10</v>
      </c>
      <c r="D27" s="23" t="s">
        <v>145</v>
      </c>
      <c r="E27" s="55"/>
      <c r="F27" s="143" t="s">
        <v>3</v>
      </c>
      <c r="G27" s="14" t="s">
        <v>127</v>
      </c>
      <c r="H27" s="145">
        <v>3599.39</v>
      </c>
      <c r="I27" s="141">
        <v>1</v>
      </c>
      <c r="J27" s="141">
        <v>1.32</v>
      </c>
      <c r="K27" s="15">
        <f t="shared" si="0"/>
        <v>0</v>
      </c>
    </row>
    <row r="28" spans="1:11" s="53" customFormat="1" ht="47.25" x14ac:dyDescent="0.25">
      <c r="A28" s="47" t="s">
        <v>42</v>
      </c>
      <c r="B28" s="13" t="s">
        <v>38</v>
      </c>
      <c r="C28" s="55">
        <v>10</v>
      </c>
      <c r="D28" s="23" t="s">
        <v>146</v>
      </c>
      <c r="E28" s="55"/>
      <c r="F28" s="143" t="s">
        <v>3</v>
      </c>
      <c r="G28" s="14" t="s">
        <v>127</v>
      </c>
      <c r="H28" s="145">
        <v>4039.24</v>
      </c>
      <c r="I28" s="141">
        <v>1</v>
      </c>
      <c r="J28" s="141">
        <v>1.32</v>
      </c>
      <c r="K28" s="15">
        <f t="shared" si="0"/>
        <v>0</v>
      </c>
    </row>
    <row r="29" spans="1:11" s="53" customFormat="1" ht="47.25" x14ac:dyDescent="0.25">
      <c r="A29" s="47" t="s">
        <v>168</v>
      </c>
      <c r="B29" s="13" t="s">
        <v>122</v>
      </c>
      <c r="C29" s="58">
        <v>10</v>
      </c>
      <c r="D29" s="23" t="s">
        <v>147</v>
      </c>
      <c r="E29" s="58"/>
      <c r="F29" s="143" t="s">
        <v>3</v>
      </c>
      <c r="G29" s="14" t="s">
        <v>127</v>
      </c>
      <c r="H29" s="144">
        <v>4928</v>
      </c>
      <c r="I29" s="141">
        <v>1</v>
      </c>
      <c r="J29" s="141">
        <v>1.32</v>
      </c>
      <c r="K29" s="15">
        <f t="shared" si="0"/>
        <v>0</v>
      </c>
    </row>
    <row r="30" spans="1:11" s="53" customFormat="1" ht="47.25" x14ac:dyDescent="0.25">
      <c r="A30" s="47" t="s">
        <v>169</v>
      </c>
      <c r="B30" s="13" t="s">
        <v>129</v>
      </c>
      <c r="C30" s="114">
        <v>10</v>
      </c>
      <c r="D30" s="23" t="s">
        <v>148</v>
      </c>
      <c r="E30" s="114"/>
      <c r="F30" s="143" t="s">
        <v>3</v>
      </c>
      <c r="G30" s="14" t="s">
        <v>127</v>
      </c>
      <c r="H30" s="145">
        <v>3411.85</v>
      </c>
      <c r="I30" s="141">
        <v>1</v>
      </c>
      <c r="J30" s="141">
        <v>1.32</v>
      </c>
      <c r="K30" s="15">
        <f t="shared" si="0"/>
        <v>0</v>
      </c>
    </row>
    <row r="31" spans="1:11" s="53" customFormat="1" ht="47.25" x14ac:dyDescent="0.25">
      <c r="A31" s="47" t="s">
        <v>170</v>
      </c>
      <c r="B31" s="13" t="s">
        <v>130</v>
      </c>
      <c r="C31" s="114">
        <v>10</v>
      </c>
      <c r="D31" s="23" t="s">
        <v>149</v>
      </c>
      <c r="E31" s="114"/>
      <c r="F31" s="143" t="s">
        <v>3</v>
      </c>
      <c r="G31" s="14" t="s">
        <v>127</v>
      </c>
      <c r="H31" s="145">
        <v>3296.01</v>
      </c>
      <c r="I31" s="141">
        <v>1</v>
      </c>
      <c r="J31" s="141">
        <v>1.32</v>
      </c>
      <c r="K31" s="15">
        <f t="shared" si="0"/>
        <v>0</v>
      </c>
    </row>
    <row r="32" spans="1:11" s="10" customFormat="1" ht="47.25" x14ac:dyDescent="0.25">
      <c r="A32" s="47" t="s">
        <v>173</v>
      </c>
      <c r="B32" s="13" t="s">
        <v>131</v>
      </c>
      <c r="C32" s="110">
        <v>6</v>
      </c>
      <c r="D32" s="23" t="s">
        <v>145</v>
      </c>
      <c r="E32" s="110"/>
      <c r="F32" s="143" t="s">
        <v>3</v>
      </c>
      <c r="G32" s="14" t="s">
        <v>127</v>
      </c>
      <c r="H32" s="145">
        <v>3451.82</v>
      </c>
      <c r="I32" s="141">
        <v>1</v>
      </c>
      <c r="J32" s="141">
        <v>1.32</v>
      </c>
      <c r="K32" s="15">
        <f t="shared" si="0"/>
        <v>0</v>
      </c>
    </row>
    <row r="33" spans="1:11" s="53" customFormat="1" ht="47.25" x14ac:dyDescent="0.25">
      <c r="A33" s="47" t="s">
        <v>174</v>
      </c>
      <c r="B33" s="13" t="s">
        <v>123</v>
      </c>
      <c r="C33" s="110">
        <v>6</v>
      </c>
      <c r="D33" s="23" t="s">
        <v>146</v>
      </c>
      <c r="E33" s="110"/>
      <c r="F33" s="143" t="s">
        <v>3</v>
      </c>
      <c r="G33" s="14" t="s">
        <v>127</v>
      </c>
      <c r="H33" s="145">
        <v>3728.22</v>
      </c>
      <c r="I33" s="141">
        <v>1</v>
      </c>
      <c r="J33" s="141">
        <v>1.32</v>
      </c>
      <c r="K33" s="15">
        <f t="shared" si="0"/>
        <v>0</v>
      </c>
    </row>
    <row r="34" spans="1:11" s="53" customFormat="1" ht="47.25" x14ac:dyDescent="0.25">
      <c r="A34" s="47" t="s">
        <v>175</v>
      </c>
      <c r="B34" s="13" t="s">
        <v>124</v>
      </c>
      <c r="C34" s="110">
        <v>6</v>
      </c>
      <c r="D34" s="23" t="s">
        <v>147</v>
      </c>
      <c r="E34" s="110"/>
      <c r="F34" s="143" t="s">
        <v>3</v>
      </c>
      <c r="G34" s="14" t="s">
        <v>127</v>
      </c>
      <c r="H34" s="145">
        <v>4753.1400000000003</v>
      </c>
      <c r="I34" s="141">
        <v>1</v>
      </c>
      <c r="J34" s="141">
        <v>1.32</v>
      </c>
      <c r="K34" s="15">
        <f t="shared" si="0"/>
        <v>0</v>
      </c>
    </row>
    <row r="35" spans="1:11" s="10" customFormat="1" ht="47.25" x14ac:dyDescent="0.25">
      <c r="A35" s="47" t="s">
        <v>171</v>
      </c>
      <c r="B35" s="13" t="s">
        <v>125</v>
      </c>
      <c r="C35" s="110">
        <v>6</v>
      </c>
      <c r="D35" s="23" t="s">
        <v>150</v>
      </c>
      <c r="E35" s="110"/>
      <c r="F35" s="143" t="s">
        <v>3</v>
      </c>
      <c r="G35" s="14" t="s">
        <v>127</v>
      </c>
      <c r="H35" s="145">
        <v>3337.82</v>
      </c>
      <c r="I35" s="141">
        <v>1</v>
      </c>
      <c r="J35" s="141">
        <v>1.32</v>
      </c>
      <c r="K35" s="15">
        <f t="shared" si="0"/>
        <v>0</v>
      </c>
    </row>
    <row r="36" spans="1:11" s="10" customFormat="1" ht="47.25" x14ac:dyDescent="0.25">
      <c r="A36" s="47" t="s">
        <v>172</v>
      </c>
      <c r="B36" s="13" t="s">
        <v>126</v>
      </c>
      <c r="C36" s="115">
        <v>6</v>
      </c>
      <c r="D36" s="23" t="s">
        <v>151</v>
      </c>
      <c r="E36" s="115"/>
      <c r="F36" s="143" t="s">
        <v>3</v>
      </c>
      <c r="G36" s="14" t="s">
        <v>127</v>
      </c>
      <c r="H36" s="145">
        <v>3227.57</v>
      </c>
      <c r="I36" s="141">
        <v>1</v>
      </c>
      <c r="J36" s="141">
        <v>1.32</v>
      </c>
      <c r="K36" s="15">
        <f t="shared" si="0"/>
        <v>0</v>
      </c>
    </row>
    <row r="37" spans="1:11" s="10" customFormat="1" ht="47.25" x14ac:dyDescent="0.25">
      <c r="A37" s="47" t="s">
        <v>118</v>
      </c>
      <c r="B37" s="25" t="s">
        <v>177</v>
      </c>
      <c r="C37" s="55" t="s">
        <v>52</v>
      </c>
      <c r="D37" s="55" t="s">
        <v>52</v>
      </c>
      <c r="E37" s="55" t="s">
        <v>52</v>
      </c>
      <c r="F37" s="141" t="s">
        <v>52</v>
      </c>
      <c r="G37" s="141" t="s">
        <v>52</v>
      </c>
      <c r="H37" s="144" t="s">
        <v>52</v>
      </c>
      <c r="I37" s="141" t="s">
        <v>52</v>
      </c>
      <c r="J37" s="141" t="s">
        <v>52</v>
      </c>
      <c r="K37" s="141" t="s">
        <v>52</v>
      </c>
    </row>
    <row r="38" spans="1:11" s="10" customFormat="1" ht="31.5" x14ac:dyDescent="0.25">
      <c r="A38" s="47" t="s">
        <v>43</v>
      </c>
      <c r="B38" s="13" t="s">
        <v>188</v>
      </c>
      <c r="C38" s="111" t="s">
        <v>152</v>
      </c>
      <c r="D38" s="23" t="s">
        <v>153</v>
      </c>
      <c r="E38" s="55"/>
      <c r="F38" s="143" t="s">
        <v>3</v>
      </c>
      <c r="G38" s="14" t="s">
        <v>155</v>
      </c>
      <c r="H38" s="145">
        <v>933.4</v>
      </c>
      <c r="I38" s="141">
        <v>1</v>
      </c>
      <c r="J38" s="141">
        <v>1</v>
      </c>
      <c r="K38" s="15">
        <f t="shared" si="0"/>
        <v>0</v>
      </c>
    </row>
    <row r="39" spans="1:11" s="10" customFormat="1" ht="31.5" x14ac:dyDescent="0.25">
      <c r="A39" s="47" t="s">
        <v>44</v>
      </c>
      <c r="B39" s="13" t="s">
        <v>188</v>
      </c>
      <c r="C39" s="111" t="s">
        <v>128</v>
      </c>
      <c r="D39" s="23" t="s">
        <v>154</v>
      </c>
      <c r="E39" s="55"/>
      <c r="F39" s="143" t="s">
        <v>3</v>
      </c>
      <c r="G39" s="14" t="s">
        <v>155</v>
      </c>
      <c r="H39" s="145">
        <v>2836.51</v>
      </c>
      <c r="I39" s="141">
        <v>1</v>
      </c>
      <c r="J39" s="141">
        <v>1</v>
      </c>
      <c r="K39" s="15">
        <f t="shared" si="0"/>
        <v>0</v>
      </c>
    </row>
    <row r="40" spans="1:11" s="10" customFormat="1" ht="31.5" x14ac:dyDescent="0.25">
      <c r="A40" s="47" t="s">
        <v>72</v>
      </c>
      <c r="B40" s="25" t="s">
        <v>156</v>
      </c>
      <c r="C40" s="115" t="s">
        <v>52</v>
      </c>
      <c r="D40" s="115" t="s">
        <v>52</v>
      </c>
      <c r="E40" s="115" t="s">
        <v>52</v>
      </c>
      <c r="F40" s="141" t="s">
        <v>52</v>
      </c>
      <c r="G40" s="141" t="s">
        <v>52</v>
      </c>
      <c r="H40" s="144" t="s">
        <v>52</v>
      </c>
      <c r="I40" s="141" t="s">
        <v>52</v>
      </c>
      <c r="J40" s="141" t="s">
        <v>52</v>
      </c>
      <c r="K40" s="141" t="s">
        <v>52</v>
      </c>
    </row>
    <row r="41" spans="1:11" s="10" customFormat="1" x14ac:dyDescent="0.25">
      <c r="A41" s="47" t="s">
        <v>51</v>
      </c>
      <c r="B41" s="13" t="s">
        <v>37</v>
      </c>
      <c r="C41" s="111" t="s">
        <v>52</v>
      </c>
      <c r="D41" s="23" t="s">
        <v>157</v>
      </c>
      <c r="E41" s="115"/>
      <c r="F41" s="143" t="s">
        <v>160</v>
      </c>
      <c r="G41" s="14" t="s">
        <v>159</v>
      </c>
      <c r="H41" s="144">
        <v>2.36</v>
      </c>
      <c r="I41" s="141">
        <v>1</v>
      </c>
      <c r="J41" s="141">
        <v>1</v>
      </c>
      <c r="K41" s="15">
        <f t="shared" si="0"/>
        <v>0</v>
      </c>
    </row>
    <row r="42" spans="1:11" s="10" customFormat="1" x14ac:dyDescent="0.25">
      <c r="A42" s="47" t="s">
        <v>183</v>
      </c>
      <c r="B42" s="13" t="s">
        <v>37</v>
      </c>
      <c r="C42" s="111" t="s">
        <v>52</v>
      </c>
      <c r="D42" s="23" t="s">
        <v>158</v>
      </c>
      <c r="E42" s="115"/>
      <c r="F42" s="143" t="s">
        <v>160</v>
      </c>
      <c r="G42" s="14" t="s">
        <v>159</v>
      </c>
      <c r="H42" s="144">
        <v>4.4000000000000004</v>
      </c>
      <c r="I42" s="141">
        <v>1</v>
      </c>
      <c r="J42" s="141">
        <v>1</v>
      </c>
      <c r="K42" s="15">
        <f t="shared" si="0"/>
        <v>0</v>
      </c>
    </row>
    <row r="43" spans="1:11" s="10" customFormat="1" ht="47.25" x14ac:dyDescent="0.25">
      <c r="A43" s="47" t="s">
        <v>73</v>
      </c>
      <c r="B43" s="13" t="s">
        <v>176</v>
      </c>
      <c r="C43" s="110" t="s">
        <v>52</v>
      </c>
      <c r="D43" s="110" t="s">
        <v>52</v>
      </c>
      <c r="E43" s="110" t="s">
        <v>52</v>
      </c>
      <c r="F43" s="141" t="s">
        <v>52</v>
      </c>
      <c r="G43" s="141" t="s">
        <v>52</v>
      </c>
      <c r="H43" s="144" t="s">
        <v>52</v>
      </c>
      <c r="I43" s="141" t="s">
        <v>417</v>
      </c>
      <c r="J43" s="141" t="s">
        <v>52</v>
      </c>
      <c r="K43" s="141" t="s">
        <v>52</v>
      </c>
    </row>
    <row r="44" spans="1:11" s="10" customFormat="1" ht="31.5" x14ac:dyDescent="0.25">
      <c r="A44" s="47" t="s">
        <v>45</v>
      </c>
      <c r="B44" s="13" t="s">
        <v>188</v>
      </c>
      <c r="C44" s="55" t="s">
        <v>162</v>
      </c>
      <c r="D44" s="23"/>
      <c r="E44" s="55"/>
      <c r="F44" s="143" t="s">
        <v>3</v>
      </c>
      <c r="G44" s="14" t="s">
        <v>16</v>
      </c>
      <c r="H44" s="144">
        <v>866.6</v>
      </c>
      <c r="I44" s="141">
        <f>0.35+0.5</f>
        <v>0.85</v>
      </c>
      <c r="J44" s="141">
        <v>1</v>
      </c>
      <c r="K44" s="15">
        <f t="shared" si="0"/>
        <v>0</v>
      </c>
    </row>
    <row r="45" spans="1:11" s="10" customFormat="1" ht="27" customHeight="1" x14ac:dyDescent="0.25">
      <c r="A45" s="47" t="s">
        <v>74</v>
      </c>
      <c r="B45" s="26" t="s">
        <v>11</v>
      </c>
      <c r="C45" s="55" t="s">
        <v>52</v>
      </c>
      <c r="D45" s="55" t="s">
        <v>52</v>
      </c>
      <c r="E45" s="55" t="s">
        <v>52</v>
      </c>
      <c r="F45" s="141" t="s">
        <v>52</v>
      </c>
      <c r="G45" s="141" t="s">
        <v>52</v>
      </c>
      <c r="H45" s="144" t="s">
        <v>52</v>
      </c>
      <c r="I45" s="141" t="s">
        <v>52</v>
      </c>
      <c r="J45" s="141" t="s">
        <v>52</v>
      </c>
      <c r="K45" s="141" t="s">
        <v>52</v>
      </c>
    </row>
    <row r="46" spans="1:11" s="10" customFormat="1" ht="78.75" x14ac:dyDescent="0.25">
      <c r="A46" s="47" t="s">
        <v>47</v>
      </c>
      <c r="B46" s="13" t="s">
        <v>188</v>
      </c>
      <c r="C46" s="111" t="s">
        <v>162</v>
      </c>
      <c r="D46" s="23" t="s">
        <v>163</v>
      </c>
      <c r="E46" s="55"/>
      <c r="F46" s="24" t="s">
        <v>12</v>
      </c>
      <c r="G46" s="14" t="s">
        <v>161</v>
      </c>
      <c r="H46" s="145">
        <v>26087.97</v>
      </c>
      <c r="I46" s="141">
        <v>1</v>
      </c>
      <c r="J46" s="141">
        <v>1.32</v>
      </c>
      <c r="K46" s="15">
        <f t="shared" si="0"/>
        <v>0</v>
      </c>
    </row>
    <row r="47" spans="1:11" s="10" customFormat="1" ht="78.75" x14ac:dyDescent="0.25">
      <c r="A47" s="47" t="s">
        <v>48</v>
      </c>
      <c r="B47" s="13" t="s">
        <v>188</v>
      </c>
      <c r="C47" s="111" t="s">
        <v>162</v>
      </c>
      <c r="D47" s="23" t="s">
        <v>164</v>
      </c>
      <c r="E47" s="115"/>
      <c r="F47" s="24" t="s">
        <v>12</v>
      </c>
      <c r="G47" s="14" t="s">
        <v>161</v>
      </c>
      <c r="H47" s="145">
        <v>34428.800000000003</v>
      </c>
      <c r="I47" s="141">
        <v>1</v>
      </c>
      <c r="J47" s="141">
        <v>1.32</v>
      </c>
      <c r="K47" s="15">
        <f t="shared" si="0"/>
        <v>0</v>
      </c>
    </row>
    <row r="48" spans="1:11" s="10" customFormat="1" ht="78.75" x14ac:dyDescent="0.25">
      <c r="A48" s="47" t="s">
        <v>184</v>
      </c>
      <c r="B48" s="13" t="s">
        <v>188</v>
      </c>
      <c r="C48" s="111" t="s">
        <v>162</v>
      </c>
      <c r="D48" s="23" t="s">
        <v>165</v>
      </c>
      <c r="E48" s="115"/>
      <c r="F48" s="24" t="s">
        <v>12</v>
      </c>
      <c r="G48" s="14" t="s">
        <v>161</v>
      </c>
      <c r="H48" s="145">
        <v>42200.72</v>
      </c>
      <c r="I48" s="141">
        <v>1</v>
      </c>
      <c r="J48" s="141">
        <v>1.32</v>
      </c>
      <c r="K48" s="15">
        <f t="shared" si="0"/>
        <v>0</v>
      </c>
    </row>
    <row r="49" spans="1:11" s="10" customFormat="1" ht="78.75" x14ac:dyDescent="0.25">
      <c r="A49" s="47" t="s">
        <v>185</v>
      </c>
      <c r="B49" s="13" t="s">
        <v>188</v>
      </c>
      <c r="C49" s="111" t="s">
        <v>162</v>
      </c>
      <c r="D49" s="23" t="s">
        <v>166</v>
      </c>
      <c r="E49" s="115"/>
      <c r="F49" s="24" t="s">
        <v>12</v>
      </c>
      <c r="G49" s="14" t="s">
        <v>161</v>
      </c>
      <c r="H49" s="145">
        <v>64294.69</v>
      </c>
      <c r="I49" s="141">
        <v>1</v>
      </c>
      <c r="J49" s="141">
        <v>1.32</v>
      </c>
      <c r="K49" s="15">
        <f t="shared" si="0"/>
        <v>0</v>
      </c>
    </row>
    <row r="50" spans="1:11" s="10" customFormat="1" ht="78.75" x14ac:dyDescent="0.25">
      <c r="A50" s="47" t="s">
        <v>186</v>
      </c>
      <c r="B50" s="13" t="s">
        <v>188</v>
      </c>
      <c r="C50" s="111" t="s">
        <v>162</v>
      </c>
      <c r="D50" s="23" t="s">
        <v>338</v>
      </c>
      <c r="E50" s="115"/>
      <c r="F50" s="24" t="s">
        <v>12</v>
      </c>
      <c r="G50" s="14" t="s">
        <v>161</v>
      </c>
      <c r="H50" s="145">
        <v>34384.120000000003</v>
      </c>
      <c r="I50" s="141">
        <v>1</v>
      </c>
      <c r="J50" s="141">
        <v>1.32</v>
      </c>
      <c r="K50" s="15">
        <f t="shared" si="0"/>
        <v>0</v>
      </c>
    </row>
    <row r="51" spans="1:11" s="10" customFormat="1" ht="78.75" x14ac:dyDescent="0.25">
      <c r="A51" s="47" t="s">
        <v>187</v>
      </c>
      <c r="B51" s="13" t="s">
        <v>188</v>
      </c>
      <c r="C51" s="111" t="s">
        <v>162</v>
      </c>
      <c r="D51" s="23" t="s">
        <v>416</v>
      </c>
      <c r="E51" s="115"/>
      <c r="F51" s="24" t="s">
        <v>12</v>
      </c>
      <c r="G51" s="14" t="s">
        <v>161</v>
      </c>
      <c r="H51" s="145">
        <v>56445.5</v>
      </c>
      <c r="I51" s="141">
        <v>1</v>
      </c>
      <c r="J51" s="141">
        <v>1.32</v>
      </c>
      <c r="K51" s="15">
        <f t="shared" si="0"/>
        <v>0</v>
      </c>
    </row>
    <row r="52" spans="1:11" s="10" customFormat="1" ht="47.25" x14ac:dyDescent="0.25">
      <c r="A52" s="47" t="s">
        <v>70</v>
      </c>
      <c r="B52" s="13" t="s">
        <v>178</v>
      </c>
      <c r="C52" s="116" t="s">
        <v>52</v>
      </c>
      <c r="D52" s="116" t="s">
        <v>52</v>
      </c>
      <c r="E52" s="116" t="s">
        <v>52</v>
      </c>
      <c r="F52" s="141" t="s">
        <v>52</v>
      </c>
      <c r="G52" s="141" t="s">
        <v>52</v>
      </c>
      <c r="H52" s="144" t="s">
        <v>52</v>
      </c>
      <c r="I52" s="141" t="s">
        <v>52</v>
      </c>
      <c r="J52" s="141" t="s">
        <v>52</v>
      </c>
      <c r="K52" s="141" t="s">
        <v>52</v>
      </c>
    </row>
    <row r="53" spans="1:11" s="10" customFormat="1" ht="31.5" x14ac:dyDescent="0.25">
      <c r="A53" s="47" t="s">
        <v>24</v>
      </c>
      <c r="B53" s="13" t="s">
        <v>188</v>
      </c>
      <c r="C53" s="116" t="s">
        <v>52</v>
      </c>
      <c r="D53" s="23" t="s">
        <v>180</v>
      </c>
      <c r="E53" s="116"/>
      <c r="F53" s="143" t="s">
        <v>182</v>
      </c>
      <c r="G53" s="14" t="s">
        <v>179</v>
      </c>
      <c r="H53" s="144">
        <v>4.26</v>
      </c>
      <c r="I53" s="141">
        <v>1</v>
      </c>
      <c r="J53" s="141">
        <v>1</v>
      </c>
      <c r="K53" s="15">
        <f t="shared" si="0"/>
        <v>0</v>
      </c>
    </row>
    <row r="54" spans="1:11" s="10" customFormat="1" ht="31.5" x14ac:dyDescent="0.25">
      <c r="A54" s="47" t="s">
        <v>25</v>
      </c>
      <c r="B54" s="13" t="s">
        <v>188</v>
      </c>
      <c r="C54" s="116" t="s">
        <v>52</v>
      </c>
      <c r="D54" s="23" t="s">
        <v>181</v>
      </c>
      <c r="E54" s="116"/>
      <c r="F54" s="143" t="s">
        <v>182</v>
      </c>
      <c r="G54" s="14" t="s">
        <v>179</v>
      </c>
      <c r="H54" s="144">
        <v>7.09</v>
      </c>
      <c r="I54" s="141">
        <v>1</v>
      </c>
      <c r="J54" s="141">
        <v>1</v>
      </c>
      <c r="K54" s="15">
        <f t="shared" si="0"/>
        <v>0</v>
      </c>
    </row>
    <row r="55" spans="1:11" s="10" customFormat="1" ht="31.5" x14ac:dyDescent="0.25">
      <c r="A55" s="47" t="s">
        <v>32</v>
      </c>
      <c r="B55" s="13" t="s">
        <v>188</v>
      </c>
      <c r="C55" s="116" t="s">
        <v>52</v>
      </c>
      <c r="D55" s="23" t="s">
        <v>360</v>
      </c>
      <c r="E55" s="116"/>
      <c r="F55" s="143" t="s">
        <v>182</v>
      </c>
      <c r="G55" s="14" t="s">
        <v>179</v>
      </c>
      <c r="H55" s="144">
        <v>14.18</v>
      </c>
      <c r="I55" s="141">
        <v>1</v>
      </c>
      <c r="J55" s="141">
        <v>1</v>
      </c>
      <c r="K55" s="15">
        <f t="shared" si="0"/>
        <v>0</v>
      </c>
    </row>
    <row r="56" spans="1:11" s="10" customFormat="1" ht="31.5" x14ac:dyDescent="0.25">
      <c r="A56" s="47" t="s">
        <v>83</v>
      </c>
      <c r="B56" s="13" t="s">
        <v>188</v>
      </c>
      <c r="C56" s="116" t="s">
        <v>52</v>
      </c>
      <c r="D56" s="23" t="s">
        <v>361</v>
      </c>
      <c r="E56" s="116"/>
      <c r="F56" s="143" t="s">
        <v>182</v>
      </c>
      <c r="G56" s="14" t="s">
        <v>179</v>
      </c>
      <c r="H56" s="144">
        <v>56.73</v>
      </c>
      <c r="I56" s="141">
        <v>1</v>
      </c>
      <c r="J56" s="141">
        <v>1</v>
      </c>
      <c r="K56" s="15">
        <f t="shared" si="0"/>
        <v>0</v>
      </c>
    </row>
    <row r="57" spans="1:11" s="10" customFormat="1" ht="31.5" x14ac:dyDescent="0.25">
      <c r="A57" s="47" t="s">
        <v>84</v>
      </c>
      <c r="B57" s="13" t="s">
        <v>188</v>
      </c>
      <c r="C57" s="116" t="s">
        <v>52</v>
      </c>
      <c r="D57" s="23" t="s">
        <v>362</v>
      </c>
      <c r="E57" s="116"/>
      <c r="F57" s="143" t="s">
        <v>182</v>
      </c>
      <c r="G57" s="14" t="s">
        <v>179</v>
      </c>
      <c r="H57" s="144">
        <v>99.28</v>
      </c>
      <c r="I57" s="141">
        <v>1</v>
      </c>
      <c r="J57" s="141">
        <v>1</v>
      </c>
      <c r="K57" s="15">
        <f t="shared" si="0"/>
        <v>0</v>
      </c>
    </row>
    <row r="58" spans="1:11" s="10" customFormat="1" ht="31.5" x14ac:dyDescent="0.25">
      <c r="A58" s="47" t="s">
        <v>85</v>
      </c>
      <c r="B58" s="13" t="s">
        <v>188</v>
      </c>
      <c r="C58" s="116" t="s">
        <v>52</v>
      </c>
      <c r="D58" s="23" t="s">
        <v>363</v>
      </c>
      <c r="E58" s="116"/>
      <c r="F58" s="143" t="s">
        <v>182</v>
      </c>
      <c r="G58" s="14" t="s">
        <v>179</v>
      </c>
      <c r="H58" s="144">
        <v>425.5</v>
      </c>
      <c r="I58" s="141">
        <v>1</v>
      </c>
      <c r="J58" s="141">
        <v>1</v>
      </c>
      <c r="K58" s="15">
        <f t="shared" si="0"/>
        <v>0</v>
      </c>
    </row>
    <row r="59" spans="1:11" s="10" customFormat="1" ht="31.5" x14ac:dyDescent="0.25">
      <c r="A59" s="47" t="s">
        <v>87</v>
      </c>
      <c r="B59" s="13" t="s">
        <v>188</v>
      </c>
      <c r="C59" s="116" t="s">
        <v>52</v>
      </c>
      <c r="D59" s="23" t="s">
        <v>364</v>
      </c>
      <c r="E59" s="116"/>
      <c r="F59" s="143" t="s">
        <v>182</v>
      </c>
      <c r="G59" s="14" t="s">
        <v>179</v>
      </c>
      <c r="H59" s="144">
        <v>709.17</v>
      </c>
      <c r="I59" s="141">
        <v>1</v>
      </c>
      <c r="J59" s="141">
        <v>1</v>
      </c>
      <c r="K59" s="15">
        <f t="shared" si="0"/>
        <v>0</v>
      </c>
    </row>
    <row r="60" spans="1:11" ht="50.25" customHeight="1" x14ac:dyDescent="0.25">
      <c r="A60" s="47"/>
      <c r="B60" s="27" t="s">
        <v>22</v>
      </c>
      <c r="C60" s="141" t="s">
        <v>52</v>
      </c>
      <c r="D60" s="141" t="s">
        <v>52</v>
      </c>
      <c r="E60" s="141" t="s">
        <v>52</v>
      </c>
      <c r="F60" s="141" t="s">
        <v>52</v>
      </c>
      <c r="G60" s="141" t="s">
        <v>52</v>
      </c>
      <c r="H60" s="141" t="s">
        <v>52</v>
      </c>
      <c r="I60" s="141" t="s">
        <v>52</v>
      </c>
      <c r="J60" s="141" t="s">
        <v>52</v>
      </c>
      <c r="K60" s="17">
        <f>SUM(K8:K25,K27:K36,K38:K39,K41:K42,K44,K46:K51,K53:K59)</f>
        <v>0</v>
      </c>
    </row>
    <row r="61" spans="1:11" ht="15.75" customHeight="1" x14ac:dyDescent="0.25">
      <c r="C61" s="20"/>
      <c r="D61" s="20"/>
    </row>
    <row r="62" spans="1:11" s="29" customFormat="1" ht="18.75" customHeight="1" x14ac:dyDescent="0.25">
      <c r="A62" s="194"/>
      <c r="B62" s="194"/>
    </row>
    <row r="63" spans="1:11" s="29" customFormat="1" ht="41.25" customHeight="1" x14ac:dyDescent="0.25">
      <c r="A63" s="194"/>
      <c r="B63" s="194"/>
    </row>
    <row r="64" spans="1:11" s="29" customFormat="1" ht="38.25" customHeight="1" x14ac:dyDescent="0.25">
      <c r="A64" s="194"/>
      <c r="B64" s="194"/>
    </row>
    <row r="65" spans="1:11" s="29" customFormat="1" ht="18.75" customHeight="1" x14ac:dyDescent="0.25">
      <c r="A65" s="190"/>
      <c r="B65" s="190"/>
    </row>
    <row r="66" spans="1:11" s="29" customFormat="1" ht="217.5" customHeight="1" x14ac:dyDescent="0.25">
      <c r="A66" s="191"/>
      <c r="B66" s="192"/>
    </row>
    <row r="67" spans="1:11" ht="53.25" customHeight="1" x14ac:dyDescent="0.25">
      <c r="A67" s="191"/>
      <c r="B67" s="193"/>
    </row>
    <row r="68" spans="1:11" x14ac:dyDescent="0.25">
      <c r="A68" s="175"/>
      <c r="B68" s="175"/>
    </row>
    <row r="69" spans="1:11" s="7" customFormat="1" x14ac:dyDescent="0.25">
      <c r="A69" s="45"/>
      <c r="B69" s="57"/>
      <c r="C69" s="6"/>
      <c r="D69" s="6"/>
      <c r="E69" s="6"/>
      <c r="F69" s="6"/>
      <c r="G69" s="6"/>
      <c r="H69" s="6"/>
      <c r="I69" s="6"/>
      <c r="J69" s="6"/>
      <c r="K69" s="6"/>
    </row>
    <row r="73" spans="1:11" s="7" customFormat="1" x14ac:dyDescent="0.25">
      <c r="A73" s="45"/>
      <c r="B73" s="57"/>
      <c r="C73" s="6"/>
      <c r="D73" s="6"/>
      <c r="E73" s="6"/>
      <c r="F73" s="6"/>
      <c r="G73" s="6"/>
      <c r="H73" s="6"/>
      <c r="I73" s="6"/>
      <c r="J73" s="6"/>
      <c r="K73" s="6"/>
    </row>
  </sheetData>
  <autoFilter ref="A6:K60"/>
  <mergeCells count="13">
    <mergeCell ref="A2:K2"/>
    <mergeCell ref="C3:K3"/>
    <mergeCell ref="C4:F4"/>
    <mergeCell ref="A67:B67"/>
    <mergeCell ref="A68:B68"/>
    <mergeCell ref="G4:K4"/>
    <mergeCell ref="A62:B62"/>
    <mergeCell ref="A63:B63"/>
    <mergeCell ref="A64:B64"/>
    <mergeCell ref="A65:B65"/>
    <mergeCell ref="A66:B66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14" t="s">
        <v>28</v>
      </c>
      <c r="B2" s="214"/>
      <c r="C2" s="214"/>
      <c r="D2" s="214"/>
      <c r="E2" s="214"/>
      <c r="F2" s="214"/>
      <c r="G2" s="214"/>
      <c r="J2" s="64"/>
      <c r="K2" s="64"/>
    </row>
    <row r="3" spans="1:17" ht="36" customHeight="1" x14ac:dyDescent="0.25">
      <c r="A3" s="49" t="s">
        <v>0</v>
      </c>
      <c r="B3" s="1" t="s">
        <v>27</v>
      </c>
      <c r="C3" s="215" t="s">
        <v>17</v>
      </c>
      <c r="D3" s="215"/>
      <c r="E3" s="189" t="s">
        <v>18</v>
      </c>
      <c r="F3" s="189"/>
      <c r="G3" s="189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16">
        <v>3</v>
      </c>
      <c r="D4" s="217"/>
      <c r="E4" s="218">
        <v>4</v>
      </c>
      <c r="F4" s="219"/>
      <c r="G4" s="220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21"/>
      <c r="D5" s="221"/>
      <c r="E5" s="221">
        <f>+т4!K60+т3!K73+т2!K82</f>
        <v>0</v>
      </c>
      <c r="F5" s="221"/>
      <c r="G5" s="221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13"/>
      <c r="D6" s="213"/>
      <c r="E6" s="213">
        <f>+E5*0.18</f>
        <v>0</v>
      </c>
      <c r="F6" s="213"/>
      <c r="G6" s="213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13"/>
      <c r="D7" s="213"/>
      <c r="E7" s="213">
        <f>+E5*1.18</f>
        <v>0</v>
      </c>
      <c r="F7" s="213"/>
      <c r="G7" s="213"/>
      <c r="I7" s="73">
        <f>E5*1.18/1000</f>
        <v>0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211"/>
      <c r="D8" s="212"/>
      <c r="E8" s="213">
        <f>208413*1.073*1.065*1.062*1.062</f>
        <v>268610.61322214518</v>
      </c>
      <c r="F8" s="213"/>
      <c r="G8" s="213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198"/>
      <c r="D9" s="199"/>
      <c r="E9" s="205">
        <v>266603</v>
      </c>
      <c r="F9" s="206"/>
      <c r="G9" s="207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198"/>
      <c r="D10" s="199"/>
      <c r="E10" s="210">
        <f>E8-E11</f>
        <v>2007.6132221451844</v>
      </c>
      <c r="F10" s="206"/>
      <c r="G10" s="207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198"/>
      <c r="D11" s="199"/>
      <c r="E11" s="205">
        <v>266603</v>
      </c>
      <c r="F11" s="206"/>
      <c r="G11" s="207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198"/>
      <c r="D12" s="199"/>
      <c r="E12" s="200"/>
      <c r="F12" s="201"/>
      <c r="G12" s="202"/>
      <c r="H12" s="65"/>
      <c r="I12" s="65"/>
    </row>
    <row r="13" spans="1:17" ht="18" x14ac:dyDescent="0.25">
      <c r="A13" s="30" t="s">
        <v>25</v>
      </c>
      <c r="B13" s="33" t="s">
        <v>59</v>
      </c>
      <c r="C13" s="198"/>
      <c r="D13" s="199"/>
      <c r="E13" s="200"/>
      <c r="F13" s="201"/>
      <c r="G13" s="202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198"/>
      <c r="D15" s="199"/>
      <c r="E15" s="200"/>
      <c r="F15" s="201"/>
      <c r="G15" s="202"/>
      <c r="H15" s="65"/>
      <c r="I15" s="65"/>
    </row>
    <row r="16" spans="1:17" ht="18" x14ac:dyDescent="0.25">
      <c r="A16" s="30" t="s">
        <v>61</v>
      </c>
      <c r="B16" s="33" t="s">
        <v>62</v>
      </c>
      <c r="C16" s="198"/>
      <c r="D16" s="199"/>
      <c r="E16" s="200"/>
      <c r="F16" s="201"/>
      <c r="G16" s="202"/>
      <c r="H16" s="65"/>
      <c r="I16" s="65"/>
    </row>
    <row r="17" spans="1:13" ht="18" x14ac:dyDescent="0.25">
      <c r="A17" s="30" t="s">
        <v>26</v>
      </c>
      <c r="B17" s="33" t="s">
        <v>63</v>
      </c>
      <c r="C17" s="203"/>
      <c r="D17" s="204"/>
      <c r="E17" s="205"/>
      <c r="F17" s="206"/>
      <c r="G17" s="207"/>
      <c r="H17" s="68"/>
      <c r="I17" s="75"/>
    </row>
    <row r="18" spans="1:13" x14ac:dyDescent="0.25">
      <c r="A18" s="52"/>
      <c r="B18" s="36"/>
      <c r="C18" s="208"/>
      <c r="D18" s="208"/>
      <c r="E18" s="209"/>
      <c r="F18" s="209"/>
      <c r="G18" s="209"/>
    </row>
    <row r="19" spans="1:13" ht="18" x14ac:dyDescent="0.25">
      <c r="A19" s="196" t="s">
        <v>67</v>
      </c>
      <c r="B19" s="196"/>
      <c r="C19" s="196"/>
      <c r="D19" s="196"/>
      <c r="E19" s="196"/>
      <c r="F19" s="196"/>
      <c r="G19" s="196"/>
    </row>
    <row r="20" spans="1:13" ht="36" customHeight="1" x14ac:dyDescent="0.25">
      <c r="A20" s="197" t="s">
        <v>64</v>
      </c>
      <c r="B20" s="197"/>
      <c r="C20" s="197"/>
      <c r="D20" s="197"/>
      <c r="E20" s="197"/>
      <c r="F20" s="197"/>
      <c r="G20" s="197"/>
    </row>
    <row r="21" spans="1:13" ht="31.5" customHeight="1" x14ac:dyDescent="0.25">
      <c r="A21" s="197" t="s">
        <v>65</v>
      </c>
      <c r="B21" s="197"/>
      <c r="C21" s="197"/>
      <c r="D21" s="197"/>
      <c r="E21" s="197"/>
      <c r="F21" s="197"/>
      <c r="G21" s="197"/>
      <c r="H21" s="62" t="s">
        <v>23</v>
      </c>
    </row>
    <row r="22" spans="1:13" s="29" customFormat="1" ht="69.75" customHeight="1" x14ac:dyDescent="0.25">
      <c r="A22" s="197" t="s">
        <v>66</v>
      </c>
      <c r="B22" s="197"/>
      <c r="C22" s="197"/>
      <c r="D22" s="197"/>
      <c r="E22" s="197"/>
      <c r="F22" s="197"/>
      <c r="G22" s="197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94"/>
      <c r="B23" s="194"/>
      <c r="C23" s="194"/>
      <c r="D23" s="194"/>
      <c r="E23" s="194"/>
      <c r="F23" s="194"/>
      <c r="G23" s="194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94"/>
      <c r="B24" s="194"/>
      <c r="C24" s="194"/>
      <c r="D24" s="194"/>
      <c r="E24" s="194"/>
      <c r="F24" s="194"/>
      <c r="G24" s="194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94"/>
      <c r="B25" s="194"/>
      <c r="C25" s="194"/>
      <c r="D25" s="194"/>
      <c r="E25" s="194"/>
      <c r="F25" s="194"/>
      <c r="G25" s="194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90"/>
      <c r="B26" s="190"/>
      <c r="C26" s="190"/>
      <c r="D26" s="190"/>
      <c r="E26" s="190"/>
      <c r="F26" s="190"/>
      <c r="G26" s="190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91"/>
      <c r="B27" s="192"/>
      <c r="C27" s="192"/>
      <c r="D27" s="192"/>
      <c r="E27" s="192"/>
      <c r="F27" s="192"/>
      <c r="G27" s="192"/>
      <c r="H27" s="70"/>
      <c r="I27" s="71"/>
      <c r="J27" s="72"/>
      <c r="K27" s="72"/>
      <c r="L27" s="72"/>
      <c r="M27" s="72"/>
    </row>
    <row r="28" spans="1:13" ht="53.25" customHeight="1" x14ac:dyDescent="0.25">
      <c r="A28" s="191"/>
      <c r="B28" s="193"/>
      <c r="C28" s="193"/>
      <c r="D28" s="193"/>
      <c r="E28" s="193"/>
      <c r="F28" s="193"/>
      <c r="G28" s="193"/>
    </row>
    <row r="29" spans="1:13" x14ac:dyDescent="0.25">
      <c r="A29" s="175"/>
      <c r="B29" s="175"/>
      <c r="C29" s="175"/>
      <c r="D29" s="175"/>
      <c r="E29" s="175"/>
      <c r="F29" s="175"/>
      <c r="G29" s="175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24"/>
      <c r="B1" s="224"/>
      <c r="C1" s="224"/>
      <c r="D1" s="224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100" customFormat="1" ht="66.75" customHeight="1" x14ac:dyDescent="0.25">
      <c r="A4" s="223" t="s">
        <v>92</v>
      </c>
      <c r="B4" s="222" t="s">
        <v>96</v>
      </c>
      <c r="C4" s="222" t="s">
        <v>91</v>
      </c>
      <c r="D4" s="222"/>
      <c r="E4" s="19"/>
      <c r="F4" s="18"/>
      <c r="G4" s="20"/>
      <c r="H4" s="18"/>
      <c r="I4" s="101"/>
    </row>
    <row r="5" spans="1:9" ht="53.25" customHeight="1" x14ac:dyDescent="0.25">
      <c r="A5" s="223"/>
      <c r="B5" s="222"/>
      <c r="C5" s="99" t="s">
        <v>93</v>
      </c>
      <c r="D5" s="11" t="s">
        <v>94</v>
      </c>
      <c r="E5" s="101"/>
      <c r="F5" s="22"/>
      <c r="G5" s="101"/>
      <c r="H5" s="22"/>
      <c r="I5" s="101"/>
    </row>
    <row r="6" spans="1:9" ht="90.75" customHeight="1" x14ac:dyDescent="0.25">
      <c r="A6" s="99" t="s">
        <v>81</v>
      </c>
      <c r="B6" s="15">
        <v>250706.94077945419</v>
      </c>
      <c r="C6" s="103">
        <v>248795.16594795472</v>
      </c>
      <c r="D6" s="103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9" t="s">
        <v>95</v>
      </c>
      <c r="B7" s="15">
        <v>53691.3</v>
      </c>
      <c r="C7" s="102">
        <v>46326</v>
      </c>
      <c r="D7" s="103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4"/>
      <c r="B8" s="105"/>
      <c r="C8" s="106"/>
      <c r="D8" s="106"/>
      <c r="E8" s="29"/>
      <c r="F8" s="29"/>
      <c r="G8" s="29"/>
      <c r="H8" s="29"/>
      <c r="I8" s="29"/>
    </row>
    <row r="9" spans="1:9" ht="53.25" customHeight="1" x14ac:dyDescent="0.25">
      <c r="A9" s="101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7"/>
      <c r="B10" s="87"/>
      <c r="C10" s="88"/>
      <c r="D10" s="88"/>
    </row>
    <row r="11" spans="1:9" hidden="1" x14ac:dyDescent="0.25">
      <c r="A11" s="87"/>
      <c r="B11" s="87"/>
      <c r="C11" s="88"/>
      <c r="D11" s="88" t="s">
        <v>82</v>
      </c>
    </row>
    <row r="12" spans="1:9" hidden="1" x14ac:dyDescent="0.25">
      <c r="A12" s="87"/>
      <c r="B12" s="87"/>
      <c r="C12" s="88"/>
      <c r="D12" s="91">
        <v>114.30972260932106</v>
      </c>
    </row>
    <row r="13" spans="1:9" ht="21" hidden="1" customHeight="1" x14ac:dyDescent="0.25">
      <c r="A13" s="87"/>
      <c r="B13" s="87"/>
      <c r="C13" s="88"/>
      <c r="D13" s="91">
        <v>106.03167494679889</v>
      </c>
    </row>
    <row r="14" spans="1:9" hidden="1" x14ac:dyDescent="0.25">
      <c r="A14" s="87"/>
      <c r="B14" s="87"/>
      <c r="C14" s="88"/>
      <c r="D14" s="91">
        <v>105.04380984686162</v>
      </c>
    </row>
    <row r="15" spans="1:9" hidden="1" x14ac:dyDescent="0.25">
      <c r="A15" s="87"/>
      <c r="B15" s="87"/>
      <c r="C15" s="88"/>
      <c r="D15" s="91">
        <v>104.53189530144731</v>
      </c>
    </row>
    <row r="16" spans="1:9" hidden="1" x14ac:dyDescent="0.25">
      <c r="A16" s="87"/>
      <c r="B16" s="87"/>
      <c r="C16" s="88"/>
      <c r="D16" s="91">
        <v>104.16560516944568</v>
      </c>
    </row>
    <row r="17" spans="1:4" hidden="1" x14ac:dyDescent="0.25">
      <c r="A17" s="92"/>
      <c r="B17" s="92"/>
      <c r="C17" s="93"/>
      <c r="D17" s="91">
        <v>103.9</v>
      </c>
    </row>
    <row r="18" spans="1:4" hidden="1" x14ac:dyDescent="0.25">
      <c r="A18" s="92"/>
      <c r="B18" s="92"/>
      <c r="C18" s="93"/>
      <c r="D18" s="91">
        <v>104</v>
      </c>
    </row>
    <row r="19" spans="1:4" hidden="1" x14ac:dyDescent="0.25">
      <c r="A19" s="92"/>
      <c r="B19" s="92"/>
      <c r="C19" s="93"/>
      <c r="D19" s="91">
        <v>104</v>
      </c>
    </row>
    <row r="20" spans="1:4" x14ac:dyDescent="0.25">
      <c r="A20" s="96"/>
      <c r="B20" s="96"/>
      <c r="C20" s="97"/>
      <c r="D20" s="97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view="pageBreakPreview" topLeftCell="A13" zoomScaleNormal="124" zoomScaleSheetLayoutView="100" workbookViewId="0">
      <selection activeCell="E18" sqref="E18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15.25" style="4" hidden="1" customWidth="1"/>
    <col min="4" max="4" width="23.75" style="4" customWidth="1"/>
    <col min="5" max="5" width="23.75" style="7" customWidth="1"/>
    <col min="6" max="6" width="5.125" style="60" customWidth="1"/>
    <col min="7" max="7" width="6" style="5" hidden="1" customWidth="1"/>
    <col min="8" max="8" width="1.75" style="6" hidden="1" customWidth="1"/>
    <col min="9" max="9" width="4.875" style="6" hidden="1" customWidth="1"/>
    <col min="10" max="10" width="13.5" style="6" customWidth="1"/>
    <col min="11" max="11" width="10.875" style="6" customWidth="1"/>
    <col min="12" max="12" width="13.875" style="6" hidden="1" customWidth="1"/>
    <col min="13" max="13" width="16.75" style="6" customWidth="1"/>
    <col min="14" max="14" width="15.125" style="6" customWidth="1"/>
    <col min="15" max="16384" width="9" style="6"/>
  </cols>
  <sheetData>
    <row r="1" spans="1:15" ht="69.75" customHeight="1" x14ac:dyDescent="0.25">
      <c r="A1" s="225" t="s">
        <v>429</v>
      </c>
      <c r="B1" s="225"/>
      <c r="C1" s="225"/>
      <c r="D1" s="225"/>
      <c r="E1" s="225"/>
      <c r="F1" s="225"/>
      <c r="G1" s="150"/>
    </row>
    <row r="2" spans="1:15" ht="24" customHeight="1" x14ac:dyDescent="0.25">
      <c r="B2" s="226" t="str">
        <f>т1!D6</f>
        <v>Обеспечение средствами учета электроэнергии</v>
      </c>
      <c r="C2" s="226"/>
      <c r="D2" s="226"/>
      <c r="E2" s="226"/>
      <c r="H2" s="20"/>
      <c r="I2" s="20"/>
    </row>
    <row r="3" spans="1:15" ht="54.75" customHeight="1" x14ac:dyDescent="0.25">
      <c r="A3" s="227" t="s">
        <v>339</v>
      </c>
      <c r="B3" s="227"/>
      <c r="C3" s="227"/>
      <c r="D3" s="227"/>
      <c r="E3" s="227"/>
      <c r="H3" s="20"/>
      <c r="I3" s="20"/>
    </row>
    <row r="4" spans="1:15" ht="0.75" customHeight="1" x14ac:dyDescent="0.25">
      <c r="A4" s="81" t="s">
        <v>80</v>
      </c>
      <c r="B4" s="228" t="s">
        <v>81</v>
      </c>
      <c r="C4" s="228"/>
      <c r="D4" s="228"/>
      <c r="E4" s="228"/>
      <c r="H4" s="20"/>
      <c r="I4" s="20"/>
    </row>
    <row r="5" spans="1:15" s="78" customFormat="1" ht="73.5" customHeight="1" x14ac:dyDescent="0.25">
      <c r="A5" s="82" t="s">
        <v>0</v>
      </c>
      <c r="B5" s="1" t="s">
        <v>27</v>
      </c>
      <c r="C5" s="83" t="s">
        <v>17</v>
      </c>
      <c r="D5" s="83" t="s">
        <v>446</v>
      </c>
      <c r="E5" s="77" t="s">
        <v>447</v>
      </c>
      <c r="G5" s="98"/>
      <c r="H5" s="98"/>
      <c r="I5" s="80"/>
      <c r="J5" s="18"/>
      <c r="K5" s="19"/>
      <c r="L5" s="18"/>
      <c r="M5" s="20"/>
      <c r="N5" s="18"/>
      <c r="O5" s="79"/>
    </row>
    <row r="6" spans="1:15" ht="15" customHeight="1" x14ac:dyDescent="0.25">
      <c r="A6" s="84">
        <v>1</v>
      </c>
      <c r="B6" s="1">
        <v>2</v>
      </c>
      <c r="C6" s="1">
        <v>2</v>
      </c>
      <c r="D6" s="1">
        <v>3</v>
      </c>
      <c r="E6" s="1">
        <v>4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90.75" customHeight="1" x14ac:dyDescent="0.25">
      <c r="A7" s="51">
        <v>1</v>
      </c>
      <c r="B7" s="2" t="s">
        <v>335</v>
      </c>
      <c r="C7" s="2"/>
      <c r="D7" s="130">
        <v>0</v>
      </c>
      <c r="E7" s="130">
        <f>т1!K30+т2!K82+т3!K73+т4!K60</f>
        <v>34953.652799999996</v>
      </c>
      <c r="G7" s="61"/>
      <c r="H7" s="22"/>
      <c r="I7" s="20"/>
      <c r="J7" s="20"/>
      <c r="K7" s="29"/>
      <c r="L7" s="29"/>
      <c r="M7" s="29"/>
      <c r="N7" s="29"/>
      <c r="O7" s="29"/>
    </row>
    <row r="8" spans="1:15" ht="33" customHeight="1" x14ac:dyDescent="0.25">
      <c r="A8" s="51" t="s">
        <v>39</v>
      </c>
      <c r="B8" s="2" t="s">
        <v>430</v>
      </c>
      <c r="C8" s="2"/>
      <c r="D8" s="2"/>
      <c r="E8" s="130">
        <f>E7*'Доп. коэффициенты'!C3/100</f>
        <v>1293.2851535999998</v>
      </c>
      <c r="F8" s="148"/>
      <c r="G8" s="149"/>
      <c r="H8" s="22"/>
      <c r="I8" s="20"/>
      <c r="J8" s="20"/>
      <c r="K8" s="29"/>
      <c r="L8" s="29"/>
      <c r="M8" s="29"/>
      <c r="N8" s="29"/>
      <c r="O8" s="29"/>
    </row>
    <row r="9" spans="1:15" ht="36.75" customHeight="1" x14ac:dyDescent="0.25">
      <c r="A9" s="51" t="s">
        <v>40</v>
      </c>
      <c r="B9" s="2" t="s">
        <v>431</v>
      </c>
      <c r="C9" s="2"/>
      <c r="D9" s="2"/>
      <c r="E9" s="130">
        <f>E7*'Доп. коэффициенты'!C4/100</f>
        <v>1048.6095839999998</v>
      </c>
      <c r="F9" s="148"/>
      <c r="G9" s="149"/>
      <c r="H9" s="22"/>
      <c r="I9" s="20"/>
      <c r="J9" s="20"/>
      <c r="K9" s="29"/>
      <c r="L9" s="29"/>
      <c r="M9" s="29"/>
      <c r="N9" s="29"/>
      <c r="O9" s="29"/>
    </row>
    <row r="10" spans="1:15" ht="31.5" customHeight="1" x14ac:dyDescent="0.25">
      <c r="A10" s="51" t="s">
        <v>69</v>
      </c>
      <c r="B10" s="2" t="s">
        <v>432</v>
      </c>
      <c r="C10" s="2"/>
      <c r="D10" s="2"/>
      <c r="E10" s="130">
        <f>E7*'Доп. коэффициенты'!C5/100</f>
        <v>838.8876671999999</v>
      </c>
      <c r="F10" s="148"/>
      <c r="G10" s="149"/>
      <c r="H10" s="22"/>
      <c r="I10" s="20"/>
      <c r="J10" s="20"/>
      <c r="K10" s="29"/>
      <c r="L10" s="29"/>
      <c r="M10" s="29"/>
      <c r="N10" s="29"/>
      <c r="O10" s="29"/>
    </row>
    <row r="11" spans="1:15" ht="36.75" customHeight="1" x14ac:dyDescent="0.25">
      <c r="A11" s="51" t="s">
        <v>97</v>
      </c>
      <c r="B11" s="2" t="s">
        <v>433</v>
      </c>
      <c r="C11" s="2"/>
      <c r="D11" s="2"/>
      <c r="E11" s="130">
        <f>E7*'Доп. коэффициенты'!C6/100</f>
        <v>1677.7753343999998</v>
      </c>
      <c r="F11" s="148"/>
      <c r="G11" s="149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434</v>
      </c>
      <c r="C12" s="2"/>
      <c r="D12" s="2"/>
      <c r="E12" s="130">
        <f>E7-E8-E9-E10-E11+D7</f>
        <v>30095.095060799995</v>
      </c>
      <c r="F12" s="148"/>
      <c r="G12" s="149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336</v>
      </c>
      <c r="C13" s="2"/>
      <c r="D13" s="2"/>
      <c r="E13" s="131">
        <f>+E12*0.2</f>
        <v>6019.019012159999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435</v>
      </c>
      <c r="C14" s="2"/>
      <c r="D14" s="2"/>
      <c r="E14" s="131">
        <f>E12+E13</f>
        <v>36114.114072959994</v>
      </c>
      <c r="G14" s="61"/>
      <c r="H14" s="22"/>
      <c r="I14" s="164"/>
      <c r="J14" s="20"/>
      <c r="K14" s="29"/>
      <c r="L14" s="29"/>
      <c r="M14" s="29"/>
      <c r="N14" s="29"/>
      <c r="O14" s="29"/>
    </row>
    <row r="15" spans="1:15" ht="53.25" customHeight="1" x14ac:dyDescent="0.25">
      <c r="A15" s="30" t="s">
        <v>73</v>
      </c>
      <c r="B15" s="44" t="s">
        <v>436</v>
      </c>
      <c r="C15" s="44"/>
      <c r="D15" s="44"/>
      <c r="E15" s="131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85" t="s">
        <v>74</v>
      </c>
      <c r="B16" s="86" t="s">
        <v>450</v>
      </c>
      <c r="C16" s="86"/>
      <c r="D16" s="86"/>
      <c r="E16" s="132">
        <f>E14-E15</f>
        <v>36114.114072959994</v>
      </c>
      <c r="F16" s="87"/>
      <c r="G16" s="87"/>
      <c r="H16" s="87"/>
      <c r="I16" s="88"/>
      <c r="J16" s="88"/>
    </row>
    <row r="17" spans="1:12" ht="63.75" x14ac:dyDescent="0.25">
      <c r="A17" s="85" t="s">
        <v>70</v>
      </c>
      <c r="B17" s="86" t="s">
        <v>437</v>
      </c>
      <c r="C17" s="86"/>
      <c r="D17" s="86"/>
      <c r="E17" s="133">
        <f>+E18+E19+E20+E21+E22+E23+E24+E25</f>
        <v>373127.01123284397</v>
      </c>
      <c r="F17" s="89"/>
      <c r="G17" s="87"/>
      <c r="H17" s="87"/>
      <c r="I17" s="88"/>
      <c r="J17" s="161" t="s">
        <v>82</v>
      </c>
      <c r="K17" s="162"/>
    </row>
    <row r="18" spans="1:12" ht="18" x14ac:dyDescent="0.25">
      <c r="A18" s="85" t="s">
        <v>24</v>
      </c>
      <c r="B18" s="90" t="s">
        <v>422</v>
      </c>
      <c r="C18" s="90"/>
      <c r="D18" s="90"/>
      <c r="E18" s="157">
        <f>5902476.014/1000+2023442.72/1000+5433.54818</f>
        <v>13359.466914000001</v>
      </c>
      <c r="F18" s="87"/>
      <c r="G18" s="158">
        <f>E18</f>
        <v>13359.466914000001</v>
      </c>
      <c r="H18" s="159" t="s">
        <v>451</v>
      </c>
      <c r="I18" s="160">
        <f>E16</f>
        <v>36114.114072959994</v>
      </c>
      <c r="J18" s="163">
        <v>105.1</v>
      </c>
      <c r="K18" s="162">
        <v>2025</v>
      </c>
      <c r="L18" s="91">
        <v>104.6</v>
      </c>
    </row>
    <row r="19" spans="1:12" ht="21" customHeight="1" x14ac:dyDescent="0.25">
      <c r="A19" s="85" t="s">
        <v>25</v>
      </c>
      <c r="B19" s="90" t="s">
        <v>423</v>
      </c>
      <c r="C19" s="90"/>
      <c r="D19" s="90"/>
      <c r="E19" s="133">
        <f>132654122.680188/1000</f>
        <v>132654.12268018801</v>
      </c>
      <c r="F19" s="87"/>
      <c r="G19" s="87"/>
      <c r="H19" s="87"/>
      <c r="I19" s="88"/>
      <c r="J19" s="163">
        <v>104.2</v>
      </c>
      <c r="K19" s="162">
        <v>2026</v>
      </c>
      <c r="L19" s="91">
        <v>104.2</v>
      </c>
    </row>
    <row r="20" spans="1:12" ht="18" x14ac:dyDescent="0.25">
      <c r="A20" s="85" t="s">
        <v>32</v>
      </c>
      <c r="B20" s="90" t="s">
        <v>424</v>
      </c>
      <c r="C20" s="90"/>
      <c r="D20" s="90"/>
      <c r="E20" s="133">
        <f>56962424.01624/1000</f>
        <v>56962.424016240002</v>
      </c>
      <c r="F20" s="87"/>
      <c r="G20" s="87"/>
      <c r="H20" s="87"/>
      <c r="I20" s="88"/>
      <c r="J20" s="163">
        <v>104</v>
      </c>
      <c r="K20" s="162">
        <v>2027</v>
      </c>
      <c r="L20" s="91">
        <v>104.2</v>
      </c>
    </row>
    <row r="21" spans="1:12" ht="18" x14ac:dyDescent="0.25">
      <c r="A21" s="85" t="s">
        <v>83</v>
      </c>
      <c r="B21" s="90" t="s">
        <v>425</v>
      </c>
      <c r="C21" s="90"/>
      <c r="D21" s="90"/>
      <c r="E21" s="133">
        <f>60837978.41442/1000</f>
        <v>60837.978414420002</v>
      </c>
      <c r="F21" s="87"/>
      <c r="G21" s="87"/>
      <c r="H21" s="87"/>
      <c r="I21" s="88"/>
      <c r="J21" s="163">
        <v>104</v>
      </c>
      <c r="K21" s="162">
        <v>2028</v>
      </c>
      <c r="L21" s="91">
        <v>104.2</v>
      </c>
    </row>
    <row r="22" spans="1:12" ht="18" x14ac:dyDescent="0.25">
      <c r="A22" s="85" t="s">
        <v>84</v>
      </c>
      <c r="B22" s="90" t="s">
        <v>426</v>
      </c>
      <c r="C22" s="90"/>
      <c r="D22" s="90"/>
      <c r="E22" s="133">
        <f>109313019.207996/1000</f>
        <v>109313.019207996</v>
      </c>
      <c r="F22" s="87"/>
      <c r="G22" s="87"/>
      <c r="H22" s="87"/>
      <c r="I22" s="88"/>
      <c r="J22" s="163">
        <v>104</v>
      </c>
      <c r="K22" s="162">
        <v>2029</v>
      </c>
      <c r="L22" s="91">
        <v>104.2</v>
      </c>
    </row>
    <row r="23" spans="1:12" ht="18" hidden="1" x14ac:dyDescent="0.25">
      <c r="A23" s="85" t="s">
        <v>85</v>
      </c>
      <c r="B23" s="90" t="s">
        <v>86</v>
      </c>
      <c r="C23" s="90"/>
      <c r="D23" s="90"/>
      <c r="E23" s="132">
        <v>0</v>
      </c>
      <c r="F23" s="92"/>
      <c r="G23" s="92"/>
      <c r="H23" s="92"/>
      <c r="I23" s="93"/>
      <c r="J23" s="91"/>
    </row>
    <row r="24" spans="1:12" ht="18" hidden="1" x14ac:dyDescent="0.25">
      <c r="A24" s="85" t="s">
        <v>87</v>
      </c>
      <c r="B24" s="90" t="s">
        <v>88</v>
      </c>
      <c r="C24" s="90"/>
      <c r="D24" s="90"/>
      <c r="E24" s="132">
        <v>0</v>
      </c>
      <c r="F24" s="92"/>
      <c r="G24" s="92"/>
      <c r="H24" s="92"/>
      <c r="I24" s="93"/>
      <c r="J24" s="91"/>
    </row>
    <row r="25" spans="1:12" ht="18" hidden="1" x14ac:dyDescent="0.25">
      <c r="A25" s="85" t="s">
        <v>89</v>
      </c>
      <c r="B25" s="90" t="s">
        <v>90</v>
      </c>
      <c r="C25" s="90"/>
      <c r="D25" s="90"/>
      <c r="E25" s="132">
        <v>0</v>
      </c>
      <c r="F25" s="92"/>
      <c r="G25" s="92"/>
      <c r="H25" s="92"/>
      <c r="I25" s="93"/>
      <c r="J25" s="91"/>
    </row>
    <row r="26" spans="1:12" ht="33.75" x14ac:dyDescent="0.25">
      <c r="A26" s="85">
        <v>8</v>
      </c>
      <c r="B26" s="94" t="s">
        <v>31</v>
      </c>
      <c r="C26" s="94"/>
      <c r="D26" s="94"/>
      <c r="E26" s="132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40885.614848556266</v>
      </c>
      <c r="F26" s="95"/>
      <c r="G26" s="96"/>
      <c r="H26" s="96"/>
      <c r="I26" s="97"/>
      <c r="J26" s="97"/>
    </row>
    <row r="27" spans="1:12" hidden="1" x14ac:dyDescent="0.25">
      <c r="A27" s="85" t="s">
        <v>372</v>
      </c>
      <c r="B27" s="86" t="s">
        <v>454</v>
      </c>
      <c r="C27" s="94"/>
      <c r="D27" s="94"/>
      <c r="E27" s="132">
        <f>E16-E18</f>
        <v>22754.647158959993</v>
      </c>
      <c r="F27" s="95"/>
      <c r="G27" s="96"/>
      <c r="H27" s="96"/>
      <c r="I27" s="97"/>
      <c r="J27" s="97"/>
    </row>
    <row r="28" spans="1:12" ht="36" customHeight="1" x14ac:dyDescent="0.25">
      <c r="A28" s="196" t="s">
        <v>67</v>
      </c>
      <c r="B28" s="196"/>
      <c r="C28" s="196"/>
      <c r="D28" s="196"/>
      <c r="E28" s="196"/>
    </row>
    <row r="29" spans="1:12" ht="31.5" customHeight="1" x14ac:dyDescent="0.25">
      <c r="A29" s="197" t="s">
        <v>64</v>
      </c>
      <c r="B29" s="197"/>
      <c r="C29" s="197"/>
      <c r="D29" s="197"/>
      <c r="E29" s="197"/>
    </row>
    <row r="30" spans="1:12" s="29" customFormat="1" ht="80.25" customHeight="1" x14ac:dyDescent="0.25">
      <c r="A30" s="197" t="s">
        <v>66</v>
      </c>
      <c r="B30" s="197"/>
      <c r="C30" s="197"/>
      <c r="D30" s="197"/>
      <c r="E30" s="197"/>
      <c r="F30" s="61"/>
      <c r="G30" s="22"/>
    </row>
    <row r="31" spans="1:12" s="29" customFormat="1" ht="18.75" customHeight="1" x14ac:dyDescent="0.25">
      <c r="A31" s="229"/>
      <c r="B31" s="229"/>
      <c r="C31" s="229"/>
      <c r="D31" s="229"/>
      <c r="E31" s="229"/>
      <c r="F31" s="61"/>
      <c r="G31" s="22"/>
    </row>
    <row r="32" spans="1:12" s="29" customFormat="1" ht="41.25" customHeight="1" x14ac:dyDescent="0.25">
      <c r="A32" s="194"/>
      <c r="B32" s="194"/>
      <c r="C32" s="194"/>
      <c r="D32" s="194"/>
      <c r="E32" s="194"/>
      <c r="F32" s="61"/>
      <c r="G32" s="22"/>
    </row>
    <row r="33" spans="1:7" s="29" customFormat="1" ht="38.25" customHeight="1" x14ac:dyDescent="0.25">
      <c r="A33" s="194"/>
      <c r="B33" s="194"/>
      <c r="C33" s="194"/>
      <c r="D33" s="194"/>
      <c r="E33" s="194"/>
      <c r="F33"/>
      <c r="G33" s="22"/>
    </row>
    <row r="34" spans="1:7" s="29" customFormat="1" ht="18.75" customHeight="1" x14ac:dyDescent="0.25">
      <c r="A34" s="190"/>
      <c r="B34" s="190"/>
      <c r="C34" s="190"/>
      <c r="D34" s="190"/>
      <c r="E34" s="190"/>
      <c r="F34" s="61"/>
      <c r="G34" s="22"/>
    </row>
    <row r="35" spans="1:7" s="29" customFormat="1" ht="217.5" customHeight="1" x14ac:dyDescent="0.25">
      <c r="A35" s="191"/>
      <c r="B35" s="192"/>
      <c r="C35" s="192"/>
      <c r="D35" s="192"/>
      <c r="E35" s="192"/>
      <c r="F35" s="61"/>
      <c r="G35" s="22"/>
    </row>
    <row r="36" spans="1:7" ht="53.25" customHeight="1" x14ac:dyDescent="0.25">
      <c r="A36" s="191"/>
      <c r="B36" s="193"/>
      <c r="C36" s="193"/>
      <c r="D36" s="193"/>
      <c r="E36" s="193"/>
    </row>
    <row r="37" spans="1:7" x14ac:dyDescent="0.25">
      <c r="A37" s="175"/>
      <c r="B37" s="175"/>
      <c r="C37" s="175"/>
      <c r="D37" s="175"/>
      <c r="E37" s="175"/>
    </row>
    <row r="38" spans="1:7" x14ac:dyDescent="0.25">
      <c r="B38"/>
      <c r="C38"/>
      <c r="D38"/>
    </row>
    <row r="42" spans="1:7" x14ac:dyDescent="0.25">
      <c r="B42"/>
      <c r="C42"/>
      <c r="D42"/>
    </row>
  </sheetData>
  <mergeCells count="14">
    <mergeCell ref="A1:F1"/>
    <mergeCell ref="B2:E2"/>
    <mergeCell ref="A37:E37"/>
    <mergeCell ref="A3:E3"/>
    <mergeCell ref="B4:E4"/>
    <mergeCell ref="A28:E28"/>
    <mergeCell ref="A29:E29"/>
    <mergeCell ref="A30:E30"/>
    <mergeCell ref="A31:E31"/>
    <mergeCell ref="A32:E32"/>
    <mergeCell ref="A33:E33"/>
    <mergeCell ref="A34:E34"/>
    <mergeCell ref="A35:E35"/>
    <mergeCell ref="A36:E36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H5" sqref="H5"/>
    </sheetView>
  </sheetViews>
  <sheetFormatPr defaultRowHeight="15.75" x14ac:dyDescent="0.25"/>
  <cols>
    <col min="1" max="1" width="9" style="151"/>
    <col min="2" max="2" width="93.625" style="151" customWidth="1"/>
    <col min="3" max="3" width="16.875" style="151" customWidth="1"/>
    <col min="4" max="16384" width="9" style="151"/>
  </cols>
  <sheetData>
    <row r="1" spans="1:3" x14ac:dyDescent="0.25">
      <c r="A1" s="230" t="s">
        <v>438</v>
      </c>
      <c r="B1" s="230"/>
      <c r="C1" s="230"/>
    </row>
    <row r="2" spans="1:3" ht="31.5" x14ac:dyDescent="0.25">
      <c r="A2" s="152" t="s">
        <v>439</v>
      </c>
      <c r="B2" s="153" t="s">
        <v>440</v>
      </c>
      <c r="C2" s="152" t="s">
        <v>441</v>
      </c>
    </row>
    <row r="3" spans="1:3" ht="92.25" customHeight="1" x14ac:dyDescent="0.25">
      <c r="A3" s="154">
        <v>1</v>
      </c>
      <c r="B3" s="155" t="s">
        <v>442</v>
      </c>
      <c r="C3" s="154">
        <v>3.7</v>
      </c>
    </row>
    <row r="4" spans="1:3" ht="110.25" x14ac:dyDescent="0.25">
      <c r="A4" s="154">
        <v>2</v>
      </c>
      <c r="B4" s="155" t="s">
        <v>443</v>
      </c>
      <c r="C4" s="154">
        <v>3</v>
      </c>
    </row>
    <row r="5" spans="1:3" ht="116.25" customHeight="1" x14ac:dyDescent="0.25">
      <c r="A5" s="154">
        <v>3</v>
      </c>
      <c r="B5" s="155" t="s">
        <v>444</v>
      </c>
      <c r="C5" s="154">
        <v>2.4</v>
      </c>
    </row>
    <row r="6" spans="1:3" ht="157.5" x14ac:dyDescent="0.25">
      <c r="A6" s="154">
        <v>4</v>
      </c>
      <c r="B6" s="155" t="s">
        <v>445</v>
      </c>
      <c r="C6" s="154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2025-08-15T01:22:29Z</cp:lastPrinted>
  <dcterms:created xsi:type="dcterms:W3CDTF">2009-07-27T10:10:26Z</dcterms:created>
  <dcterms:modified xsi:type="dcterms:W3CDTF">2025-11-14T01:10:26Z</dcterms:modified>
</cp:coreProperties>
</file>